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firstSheet="4" activeTab="4"/>
  </bookViews>
  <sheets>
    <sheet name="gennaio 17" sheetId="1" r:id="rId1"/>
    <sheet name="febbraio 17" sheetId="2" r:id="rId2"/>
    <sheet name="aprile" sheetId="6" r:id="rId3"/>
    <sheet name="MAGGIO 17" sheetId="3" r:id="rId4"/>
    <sheet name="DICEMBRE 17" sheetId="11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1" l="1"/>
  <c r="N8" i="11"/>
  <c r="M8" i="11"/>
  <c r="K8" i="11"/>
  <c r="P8" i="11"/>
  <c r="K11" i="11"/>
  <c r="P11" i="11" s="1"/>
  <c r="M11" i="11"/>
  <c r="M10" i="11"/>
  <c r="K10" i="11"/>
  <c r="P10" i="11" s="1"/>
  <c r="M9" i="11"/>
  <c r="K9" i="11"/>
  <c r="J11" i="11"/>
  <c r="J10" i="11"/>
  <c r="J9" i="11"/>
  <c r="J8" i="11"/>
  <c r="N11" i="11"/>
  <c r="D11" i="11" s="1"/>
  <c r="N10" i="11"/>
  <c r="D10" i="11" s="1"/>
  <c r="P9" i="11"/>
  <c r="N9" i="11"/>
  <c r="L8" i="11"/>
  <c r="O8" i="11" s="1"/>
  <c r="C8" i="11" l="1"/>
  <c r="L9" i="11"/>
  <c r="O9" i="11" s="1"/>
  <c r="L10" i="11"/>
  <c r="L11" i="11"/>
  <c r="C11" i="11" l="1"/>
  <c r="O11" i="11"/>
  <c r="O10" i="11"/>
  <c r="C10" i="11"/>
  <c r="C8" i="3" l="1"/>
  <c r="D11" i="6"/>
  <c r="N11" i="6"/>
  <c r="D11" i="2"/>
  <c r="M11" i="6" l="1"/>
  <c r="P11" i="6" s="1"/>
  <c r="K11" i="6"/>
  <c r="M10" i="6"/>
  <c r="N10" i="6" s="1"/>
  <c r="K10" i="6"/>
  <c r="M8" i="6"/>
  <c r="P8" i="6" s="1"/>
  <c r="K8" i="6"/>
  <c r="J11" i="6"/>
  <c r="J10" i="6"/>
  <c r="J8" i="6"/>
  <c r="J9" i="6"/>
  <c r="P10" i="6"/>
  <c r="P9" i="6"/>
  <c r="N9" i="6"/>
  <c r="D9" i="6" s="1"/>
  <c r="N8" i="6" l="1"/>
  <c r="D8" i="6" s="1"/>
  <c r="L8" i="6"/>
  <c r="L9" i="6"/>
  <c r="L10" i="6"/>
  <c r="L11" i="6"/>
  <c r="C10" i="6" l="1"/>
  <c r="O10" i="6"/>
  <c r="C9" i="6"/>
  <c r="O9" i="6"/>
  <c r="C8" i="6"/>
  <c r="O8" i="6"/>
  <c r="C11" i="6"/>
  <c r="O11" i="6"/>
  <c r="M11" i="3" l="1"/>
  <c r="K11" i="3"/>
  <c r="M10" i="3"/>
  <c r="K10" i="3"/>
  <c r="M9" i="3"/>
  <c r="M8" i="3"/>
  <c r="K8" i="3"/>
  <c r="J11" i="3"/>
  <c r="J10" i="3"/>
  <c r="J9" i="3"/>
  <c r="J8" i="3"/>
  <c r="P10" i="3" l="1"/>
  <c r="N9" i="3"/>
  <c r="D9" i="3" s="1"/>
  <c r="N11" i="3"/>
  <c r="D11" i="3" s="1"/>
  <c r="P11" i="3"/>
  <c r="N10" i="3"/>
  <c r="P8" i="3"/>
  <c r="N8" i="3"/>
  <c r="D8" i="3" s="1"/>
  <c r="P9" i="3" l="1"/>
  <c r="L8" i="3"/>
  <c r="L9" i="3"/>
  <c r="L10" i="3"/>
  <c r="L11" i="3"/>
  <c r="C10" i="2"/>
  <c r="M11" i="2"/>
  <c r="K11" i="2"/>
  <c r="K8" i="2"/>
  <c r="M8" i="2"/>
  <c r="M9" i="2"/>
  <c r="K9" i="2"/>
  <c r="K10" i="2"/>
  <c r="M10" i="2"/>
  <c r="L10" i="2"/>
  <c r="P9" i="2"/>
  <c r="N8" i="2"/>
  <c r="D8" i="2" s="1"/>
  <c r="P11" i="2"/>
  <c r="N11" i="2"/>
  <c r="L11" i="2"/>
  <c r="O11" i="2" s="1"/>
  <c r="J11" i="2"/>
  <c r="P10" i="2"/>
  <c r="N10" i="2"/>
  <c r="J10" i="2"/>
  <c r="N9" i="2"/>
  <c r="D9" i="2" s="1"/>
  <c r="L9" i="2"/>
  <c r="J9" i="2"/>
  <c r="J8" i="2"/>
  <c r="O11" i="3" l="1"/>
  <c r="C11" i="3"/>
  <c r="O10" i="3"/>
  <c r="C9" i="3"/>
  <c r="O9" i="3"/>
  <c r="O8" i="3"/>
  <c r="O9" i="2"/>
  <c r="P8" i="2"/>
  <c r="C9" i="2"/>
  <c r="O10" i="2"/>
  <c r="C11" i="2"/>
  <c r="L8" i="2"/>
  <c r="M11" i="1"/>
  <c r="N11" i="1"/>
  <c r="K11" i="1"/>
  <c r="P11" i="1" s="1"/>
  <c r="M10" i="1"/>
  <c r="K10" i="1"/>
  <c r="K9" i="1"/>
  <c r="P9" i="1" s="1"/>
  <c r="M9" i="1"/>
  <c r="K8" i="1"/>
  <c r="P8" i="1" s="1"/>
  <c r="M8" i="1"/>
  <c r="J11" i="1"/>
  <c r="P10" i="1"/>
  <c r="N10" i="1"/>
  <c r="D10" i="1" s="1"/>
  <c r="L10" i="1"/>
  <c r="O10" i="1" s="1"/>
  <c r="J10" i="1"/>
  <c r="N9" i="1"/>
  <c r="D9" i="1" s="1"/>
  <c r="L9" i="1"/>
  <c r="C9" i="1" s="1"/>
  <c r="J9" i="1"/>
  <c r="N8" i="1"/>
  <c r="D8" i="1" s="1"/>
  <c r="J8" i="1"/>
  <c r="C8" i="2" l="1"/>
  <c r="O8" i="2"/>
  <c r="O9" i="1"/>
  <c r="L11" i="1"/>
  <c r="L8" i="1"/>
  <c r="C11" i="1" l="1"/>
  <c r="O11" i="1"/>
  <c r="C8" i="1"/>
  <c r="O8" i="1"/>
</calcChain>
</file>

<file path=xl/sharedStrings.xml><?xml version="1.0" encoding="utf-8"?>
<sst xmlns="http://schemas.openxmlformats.org/spreadsheetml/2006/main" count="126" uniqueCount="25">
  <si>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</si>
  <si>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</si>
  <si>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</si>
  <si>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</si>
  <si>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</si>
  <si>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</si>
  <si>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</si>
  <si>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</si>
  <si>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</si>
  <si>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</si>
  <si>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</si>
  <si>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</si>
  <si>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</si>
  <si>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</si>
  <si>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</si>
  <si>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</si>
  <si>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</si>
  <si>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</si>
  <si>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</si>
  <si>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gennaio 2017</t>
  </si>
  <si>
    <t>Tassi di assenza febbraio 2017</t>
  </si>
  <si>
    <t>,</t>
  </si>
  <si>
    <t>Tassi di assenza maggio 2017</t>
  </si>
  <si>
    <t>Tassi di assenza aprile 2017</t>
  </si>
  <si>
    <t>Tassi di assenza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</si>
</sst>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64" fontId="0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8" sqref="C8:D11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20" width="9.140625" customWidth="1"/>
  </cols>
  <sheetData>
    <row r="1" spans="1:16" ht="19.5" x14ac:dyDescent="0.25">
      <c r="A1" s="37" t="s">
        <v>19</v>
      </c>
      <c r="B1" s="38"/>
      <c r="C1" s="38"/>
      <c r="D1" s="38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39" t="s">
        <v>0</v>
      </c>
      <c r="B3" s="38"/>
      <c r="C3" s="38"/>
      <c r="D3" s="38"/>
      <c r="E3" s="2"/>
      <c r="F3" s="2"/>
      <c r="G3" s="2"/>
    </row>
    <row r="6" spans="1:16" ht="19.5" x14ac:dyDescent="0.3">
      <c r="A6" s="40"/>
      <c r="B6" s="40"/>
      <c r="C6" s="40"/>
      <c r="D6" s="40"/>
      <c r="H6" s="34" t="s">
        <v>1</v>
      </c>
      <c r="I6" s="34" t="s">
        <v>2</v>
      </c>
      <c r="J6" s="34" t="s">
        <v>3</v>
      </c>
      <c r="K6" s="34" t="s">
        <v>4</v>
      </c>
      <c r="L6" s="34"/>
      <c r="M6" s="34" t="s">
        <v>5</v>
      </c>
      <c r="N6" s="34"/>
      <c r="O6" s="35" t="s">
        <v>6</v>
      </c>
      <c r="P6" s="3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34"/>
      <c r="I7" s="34"/>
      <c r="J7" s="34"/>
      <c r="K7" s="5" t="s">
        <v>11</v>
      </c>
      <c r="L7" s="5" t="s">
        <v>12</v>
      </c>
      <c r="M7" s="5" t="s">
        <v>13</v>
      </c>
      <c r="N7" s="5" t="s">
        <v>12</v>
      </c>
      <c r="O7" s="35"/>
      <c r="P7" s="35"/>
    </row>
    <row r="8" spans="1:16" s="10" customFormat="1" ht="30" x14ac:dyDescent="0.25">
      <c r="A8" s="6" t="s">
        <v>14</v>
      </c>
      <c r="B8" s="7">
        <v>4</v>
      </c>
      <c r="C8" s="8">
        <f>L8</f>
        <v>0.86234374999999996</v>
      </c>
      <c r="D8" s="8">
        <f>N8</f>
        <v>0.136875</v>
      </c>
      <c r="E8" s="9"/>
      <c r="H8" s="11" t="s">
        <v>14</v>
      </c>
      <c r="I8" s="7">
        <v>4</v>
      </c>
      <c r="J8" s="12">
        <f>4*8*20</f>
        <v>640</v>
      </c>
      <c r="K8" s="13">
        <f>149.58+148+152+100.3+2.02</f>
        <v>551.9</v>
      </c>
      <c r="L8" s="14">
        <f>+K8/J8</f>
        <v>0.86234374999999996</v>
      </c>
      <c r="M8" s="13">
        <f>8.3+8+36+16+7.3+8+4</f>
        <v>87.6</v>
      </c>
      <c r="N8" s="14">
        <f>+M8/J8</f>
        <v>0.136875</v>
      </c>
      <c r="O8" s="15">
        <f t="shared" ref="O8" si="0">+L8+N8</f>
        <v>0.99921874999999993</v>
      </c>
      <c r="P8" s="12">
        <f t="shared" ref="P8" si="1">+K8+M8</f>
        <v>639.5</v>
      </c>
    </row>
    <row r="9" spans="1:16" s="10" customFormat="1" x14ac:dyDescent="0.25">
      <c r="A9" s="6" t="s">
        <v>15</v>
      </c>
      <c r="B9" s="7">
        <v>1</v>
      </c>
      <c r="C9" s="8">
        <f>L9</f>
        <v>0.63875000000000004</v>
      </c>
      <c r="D9" s="8">
        <f>N9</f>
        <v>0.35875000000000001</v>
      </c>
      <c r="E9" s="9"/>
      <c r="H9" s="6" t="s">
        <v>15</v>
      </c>
      <c r="I9" s="7">
        <v>1</v>
      </c>
      <c r="J9" s="12">
        <f>8*1*20</f>
        <v>160</v>
      </c>
      <c r="K9" s="13">
        <f>2.11+100.09</f>
        <v>102.2</v>
      </c>
      <c r="L9" s="14">
        <f>+K9/J9</f>
        <v>0.63875000000000004</v>
      </c>
      <c r="M9" s="13">
        <f>32+1.4+24</f>
        <v>57.4</v>
      </c>
      <c r="N9" s="14">
        <f>+M9/J9</f>
        <v>0.35875000000000001</v>
      </c>
      <c r="O9" s="15">
        <f>+L9+N9</f>
        <v>0.99750000000000005</v>
      </c>
      <c r="P9" s="12">
        <f>+K9+M9</f>
        <v>159.6</v>
      </c>
    </row>
    <row r="10" spans="1:16" s="10" customFormat="1" x14ac:dyDescent="0.25">
      <c r="A10" s="16" t="s">
        <v>16</v>
      </c>
      <c r="B10" s="12">
        <v>3</v>
      </c>
      <c r="C10" s="15">
        <v>0.94</v>
      </c>
      <c r="D10" s="15">
        <f>N10</f>
        <v>6.2708333333333338E-2</v>
      </c>
      <c r="E10" s="9"/>
      <c r="H10" s="16" t="s">
        <v>16</v>
      </c>
      <c r="I10" s="12">
        <v>3</v>
      </c>
      <c r="J10" s="12">
        <f>8*3*20</f>
        <v>480</v>
      </c>
      <c r="K10" s="13">
        <f>158.4+121.16+10.55+158.2</f>
        <v>448.31</v>
      </c>
      <c r="L10" s="14">
        <f t="shared" ref="L10:L11" si="2">+K10/J10</f>
        <v>0.93397916666666669</v>
      </c>
      <c r="M10" s="13">
        <f>1.2+1.4+24+3.5</f>
        <v>30.1</v>
      </c>
      <c r="N10" s="14">
        <f t="shared" ref="N10:N11" si="3">+M10/J10</f>
        <v>6.2708333333333338E-2</v>
      </c>
      <c r="O10" s="15">
        <f t="shared" ref="O10:O11" si="4">+L10+N10</f>
        <v>0.99668750000000006</v>
      </c>
      <c r="P10" s="12">
        <f t="shared" ref="P10:P11" si="5">+K10+M10</f>
        <v>478.41</v>
      </c>
    </row>
    <row r="11" spans="1:16" s="10" customFormat="1" x14ac:dyDescent="0.25">
      <c r="A11" s="16" t="s">
        <v>17</v>
      </c>
      <c r="B11" s="12">
        <v>4</v>
      </c>
      <c r="C11" s="15">
        <f>L11</f>
        <v>0.87562499999999999</v>
      </c>
      <c r="D11" s="15">
        <v>0.12</v>
      </c>
      <c r="E11" s="9"/>
      <c r="H11" s="16" t="s">
        <v>17</v>
      </c>
      <c r="I11" s="12">
        <v>4</v>
      </c>
      <c r="J11" s="12">
        <f>8*4*20</f>
        <v>640</v>
      </c>
      <c r="K11" s="13">
        <f>120.4+124.5+159.5+156</f>
        <v>560.4</v>
      </c>
      <c r="L11" s="14">
        <f t="shared" si="2"/>
        <v>0.87562499999999999</v>
      </c>
      <c r="M11" s="13">
        <f>8+32+7.2+32+3.1+0.1</f>
        <v>82.399999999999991</v>
      </c>
      <c r="N11" s="22">
        <f t="shared" si="3"/>
        <v>0.12874999999999998</v>
      </c>
      <c r="O11" s="15">
        <f t="shared" si="4"/>
        <v>1.004375</v>
      </c>
      <c r="P11" s="12">
        <f t="shared" si="5"/>
        <v>642.79999999999995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19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x14ac:dyDescent="0.25">
      <c r="A31" s="36" t="s">
        <v>18</v>
      </c>
      <c r="B31" s="36"/>
      <c r="C31" s="36"/>
      <c r="D31" s="3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T15" sqref="T15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20" width="9.140625" customWidth="1"/>
  </cols>
  <sheetData>
    <row r="1" spans="1:16" ht="19.5" x14ac:dyDescent="0.25">
      <c r="A1" s="37" t="s">
        <v>20</v>
      </c>
      <c r="B1" s="38"/>
      <c r="C1" s="38"/>
      <c r="D1" s="38"/>
      <c r="E1" s="1" t="s">
        <v>21</v>
      </c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39" t="s">
        <v>0</v>
      </c>
      <c r="B3" s="38"/>
      <c r="C3" s="38"/>
      <c r="D3" s="38"/>
      <c r="E3" s="2"/>
      <c r="F3" s="2"/>
      <c r="G3" s="2"/>
    </row>
    <row r="6" spans="1:16" ht="19.5" x14ac:dyDescent="0.3">
      <c r="A6" s="40"/>
      <c r="B6" s="40"/>
      <c r="C6" s="40"/>
      <c r="D6" s="40"/>
      <c r="H6" s="34" t="s">
        <v>1</v>
      </c>
      <c r="I6" s="34" t="s">
        <v>2</v>
      </c>
      <c r="J6" s="34" t="s">
        <v>3</v>
      </c>
      <c r="K6" s="34" t="s">
        <v>4</v>
      </c>
      <c r="L6" s="34"/>
      <c r="M6" s="34" t="s">
        <v>5</v>
      </c>
      <c r="N6" s="34"/>
      <c r="O6" s="35" t="s">
        <v>6</v>
      </c>
      <c r="P6" s="3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34"/>
      <c r="I7" s="34"/>
      <c r="J7" s="34"/>
      <c r="K7" s="5" t="s">
        <v>11</v>
      </c>
      <c r="L7" s="5" t="s">
        <v>12</v>
      </c>
      <c r="M7" s="5" t="s">
        <v>13</v>
      </c>
      <c r="N7" s="5" t="s">
        <v>12</v>
      </c>
      <c r="O7" s="35"/>
      <c r="P7" s="35"/>
    </row>
    <row r="8" spans="1:16" s="10" customFormat="1" ht="30" x14ac:dyDescent="0.25">
      <c r="A8" s="6" t="s">
        <v>14</v>
      </c>
      <c r="B8" s="7">
        <v>4</v>
      </c>
      <c r="C8" s="8">
        <f>L8</f>
        <v>0.79531249999999998</v>
      </c>
      <c r="D8" s="8">
        <f>N8</f>
        <v>0.20281250000000001</v>
      </c>
      <c r="E8" s="9"/>
      <c r="H8" s="11" t="s">
        <v>14</v>
      </c>
      <c r="I8" s="7">
        <v>4</v>
      </c>
      <c r="J8" s="12">
        <f>4*8*20</f>
        <v>640</v>
      </c>
      <c r="K8" s="13">
        <f>123.4+131.4+144+110+0.2</f>
        <v>509</v>
      </c>
      <c r="L8" s="14">
        <f>+K8/J8</f>
        <v>0.79531249999999998</v>
      </c>
      <c r="M8" s="13">
        <f>8+8+4+8+8+8+37.4+8+4.2+1.2+16+8+11</f>
        <v>129.80000000000001</v>
      </c>
      <c r="N8" s="14">
        <f>+M8/J8</f>
        <v>0.20281250000000001</v>
      </c>
      <c r="O8" s="15">
        <f t="shared" ref="O8" si="0">+L8+N8</f>
        <v>0.99812499999999993</v>
      </c>
      <c r="P8" s="12">
        <f t="shared" ref="P8" si="1">+K8+M8</f>
        <v>638.79999999999995</v>
      </c>
    </row>
    <row r="9" spans="1:16" s="10" customFormat="1" x14ac:dyDescent="0.25">
      <c r="A9" s="6" t="s">
        <v>15</v>
      </c>
      <c r="B9" s="7">
        <v>1</v>
      </c>
      <c r="C9" s="8">
        <f>L9</f>
        <v>0.98406249999999995</v>
      </c>
      <c r="D9" s="8">
        <f>N9</f>
        <v>1.59375E-2</v>
      </c>
      <c r="E9" s="9"/>
      <c r="H9" s="6" t="s">
        <v>15</v>
      </c>
      <c r="I9" s="7">
        <v>1</v>
      </c>
      <c r="J9" s="12">
        <f>8*1*20</f>
        <v>160</v>
      </c>
      <c r="K9" s="13">
        <f>3.44+154.01</f>
        <v>157.44999999999999</v>
      </c>
      <c r="L9" s="14">
        <f>+K9/J9</f>
        <v>0.98406249999999995</v>
      </c>
      <c r="M9" s="13">
        <f>0.55+2</f>
        <v>2.5499999999999998</v>
      </c>
      <c r="N9" s="14">
        <f>+M9/J9</f>
        <v>1.59375E-2</v>
      </c>
      <c r="O9" s="15">
        <f>+L9+N9</f>
        <v>1</v>
      </c>
      <c r="P9" s="12">
        <f>+K9+M9</f>
        <v>160</v>
      </c>
    </row>
    <row r="10" spans="1:16" s="10" customFormat="1" x14ac:dyDescent="0.25">
      <c r="A10" s="16" t="s">
        <v>16</v>
      </c>
      <c r="B10" s="12">
        <v>3</v>
      </c>
      <c r="C10" s="15">
        <f>L10</f>
        <v>0.92270833333333324</v>
      </c>
      <c r="D10" s="15">
        <v>0.08</v>
      </c>
      <c r="E10" s="9"/>
      <c r="H10" s="16" t="s">
        <v>16</v>
      </c>
      <c r="I10" s="12">
        <v>3</v>
      </c>
      <c r="J10" s="12">
        <f>8*3*20</f>
        <v>480</v>
      </c>
      <c r="K10" s="13">
        <f>152.4+150+134.13+6.37</f>
        <v>442.9</v>
      </c>
      <c r="L10" s="14">
        <f t="shared" ref="L10:L11" si="2">+K10/J10</f>
        <v>0.92270833333333324</v>
      </c>
      <c r="M10" s="13">
        <f>7.2+1.3+1.2+8.3+16+1.5</f>
        <v>35.5</v>
      </c>
      <c r="N10" s="14">
        <f t="shared" ref="N10:N11" si="3">+M10/J10</f>
        <v>7.3958333333333334E-2</v>
      </c>
      <c r="O10" s="15">
        <f t="shared" ref="O10:O11" si="4">+L10+N10</f>
        <v>0.99666666666666659</v>
      </c>
      <c r="P10" s="12">
        <f t="shared" ref="P10:P11" si="5">+K10+M10</f>
        <v>478.4</v>
      </c>
    </row>
    <row r="11" spans="1:16" s="10" customFormat="1" x14ac:dyDescent="0.25">
      <c r="A11" s="16" t="s">
        <v>17</v>
      </c>
      <c r="B11" s="12">
        <v>4</v>
      </c>
      <c r="C11" s="15">
        <f>L11</f>
        <v>0.92078124999999988</v>
      </c>
      <c r="D11" s="15">
        <f>N11</f>
        <v>8.0468750000000006E-2</v>
      </c>
      <c r="E11" s="9"/>
      <c r="H11" s="16" t="s">
        <v>17</v>
      </c>
      <c r="I11" s="12">
        <v>4</v>
      </c>
      <c r="J11" s="12">
        <f>8*4*20</f>
        <v>640</v>
      </c>
      <c r="K11" s="13">
        <f>145+157.4+143.46+140.4+3.04</f>
        <v>589.29999999999995</v>
      </c>
      <c r="L11" s="14">
        <f t="shared" si="2"/>
        <v>0.92078124999999988</v>
      </c>
      <c r="M11" s="13">
        <f>8+7+2.2+2+16+3.2+5.1+8</f>
        <v>51.500000000000007</v>
      </c>
      <c r="N11" s="26">
        <f t="shared" si="3"/>
        <v>8.0468750000000006E-2</v>
      </c>
      <c r="O11" s="15">
        <f t="shared" si="4"/>
        <v>1.00125</v>
      </c>
      <c r="P11" s="12">
        <f t="shared" si="5"/>
        <v>640.79999999999995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19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x14ac:dyDescent="0.25">
      <c r="A31" s="36" t="s">
        <v>18</v>
      </c>
      <c r="B31" s="36"/>
      <c r="C31" s="36"/>
      <c r="D31" s="3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E1" sqref="E1:R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20" width="9.140625" customWidth="1"/>
  </cols>
  <sheetData>
    <row r="1" spans="1:16" ht="19.5" x14ac:dyDescent="0.25">
      <c r="A1" s="37" t="s">
        <v>23</v>
      </c>
      <c r="B1" s="38"/>
      <c r="C1" s="38"/>
      <c r="D1" s="38"/>
      <c r="E1" s="28"/>
      <c r="F1" s="28"/>
      <c r="G1" s="28"/>
    </row>
    <row r="2" spans="1:16" ht="19.5" x14ac:dyDescent="0.25">
      <c r="A2" s="28"/>
      <c r="B2" s="28"/>
      <c r="C2" s="28"/>
      <c r="D2" s="28"/>
      <c r="E2" s="28"/>
      <c r="F2" s="28"/>
      <c r="G2" s="28"/>
    </row>
    <row r="3" spans="1:16" ht="15.75" x14ac:dyDescent="0.25">
      <c r="A3" s="39" t="s">
        <v>0</v>
      </c>
      <c r="B3" s="38"/>
      <c r="C3" s="38"/>
      <c r="D3" s="38"/>
      <c r="E3" s="29"/>
      <c r="F3" s="29"/>
      <c r="G3" s="29"/>
    </row>
    <row r="6" spans="1:16" ht="19.5" x14ac:dyDescent="0.3">
      <c r="A6" s="40"/>
      <c r="B6" s="40"/>
      <c r="C6" s="40"/>
      <c r="D6" s="40"/>
      <c r="H6" s="34" t="s">
        <v>1</v>
      </c>
      <c r="I6" s="34" t="s">
        <v>2</v>
      </c>
      <c r="J6" s="34" t="s">
        <v>3</v>
      </c>
      <c r="K6" s="34" t="s">
        <v>4</v>
      </c>
      <c r="L6" s="34"/>
      <c r="M6" s="34" t="s">
        <v>5</v>
      </c>
      <c r="N6" s="34"/>
      <c r="O6" s="35" t="s">
        <v>6</v>
      </c>
      <c r="P6" s="3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34"/>
      <c r="I7" s="34"/>
      <c r="J7" s="34"/>
      <c r="K7" s="27" t="s">
        <v>11</v>
      </c>
      <c r="L7" s="27" t="s">
        <v>12</v>
      </c>
      <c r="M7" s="27" t="s">
        <v>13</v>
      </c>
      <c r="N7" s="27" t="s">
        <v>12</v>
      </c>
      <c r="O7" s="35"/>
      <c r="P7" s="35"/>
    </row>
    <row r="8" spans="1:16" s="10" customFormat="1" x14ac:dyDescent="0.25">
      <c r="A8" s="6" t="s">
        <v>14</v>
      </c>
      <c r="B8" s="7">
        <v>4</v>
      </c>
      <c r="C8" s="8">
        <f>L8</f>
        <v>0.85722656249999996</v>
      </c>
      <c r="D8" s="8">
        <f>N8</f>
        <v>0.14082031249999999</v>
      </c>
      <c r="E8" s="9"/>
      <c r="H8" s="11" t="s">
        <v>14</v>
      </c>
      <c r="I8" s="7">
        <v>4</v>
      </c>
      <c r="J8" s="12">
        <f>4*8*16</f>
        <v>512</v>
      </c>
      <c r="K8" s="13">
        <f>97+127.4+2.37+110.13+102</f>
        <v>438.9</v>
      </c>
      <c r="L8" s="14">
        <f>+K8/J8</f>
        <v>0.85722656249999996</v>
      </c>
      <c r="M8" s="13">
        <f>2.2+16+7.5+0.2+8+7.2+16+9+6</f>
        <v>72.099999999999994</v>
      </c>
      <c r="N8" s="14">
        <f>+M8/J8</f>
        <v>0.14082031249999999</v>
      </c>
      <c r="O8" s="15">
        <f t="shared" ref="O8" si="0">+L8+N8</f>
        <v>0.998046875</v>
      </c>
      <c r="P8" s="12">
        <f t="shared" ref="P8" si="1">+K8+M8</f>
        <v>511</v>
      </c>
    </row>
    <row r="9" spans="1:16" s="10" customFormat="1" x14ac:dyDescent="0.25">
      <c r="A9" s="6" t="s">
        <v>15</v>
      </c>
      <c r="B9" s="7">
        <v>1</v>
      </c>
      <c r="C9" s="8">
        <f>L9</f>
        <v>0.984375</v>
      </c>
      <c r="D9" s="8">
        <f>N9</f>
        <v>1.5625E-2</v>
      </c>
      <c r="E9" s="9"/>
      <c r="H9" s="6" t="s">
        <v>15</v>
      </c>
      <c r="I9" s="7">
        <v>1</v>
      </c>
      <c r="J9" s="12">
        <f>8*1*16</f>
        <v>128</v>
      </c>
      <c r="K9" s="13">
        <v>126</v>
      </c>
      <c r="L9" s="14">
        <f>+K9/J9</f>
        <v>0.984375</v>
      </c>
      <c r="M9" s="13">
        <v>2</v>
      </c>
      <c r="N9" s="14">
        <f>+M9/J9</f>
        <v>1.5625E-2</v>
      </c>
      <c r="O9" s="15">
        <f>+L9+N9</f>
        <v>1</v>
      </c>
      <c r="P9" s="12">
        <f>+K9+M9</f>
        <v>128</v>
      </c>
    </row>
    <row r="10" spans="1:16" s="10" customFormat="1" x14ac:dyDescent="0.25">
      <c r="A10" s="16" t="s">
        <v>16</v>
      </c>
      <c r="B10" s="12">
        <v>3</v>
      </c>
      <c r="C10" s="15">
        <f>L10</f>
        <v>0.9289322916666668</v>
      </c>
      <c r="D10" s="15">
        <v>7.0000000000000007E-2</v>
      </c>
      <c r="E10" s="9"/>
      <c r="H10" s="16" t="s">
        <v>16</v>
      </c>
      <c r="I10" s="12">
        <v>3</v>
      </c>
      <c r="J10" s="12">
        <f>8*3*16</f>
        <v>384</v>
      </c>
      <c r="K10" s="13">
        <f>116.21+118.1+110.3+12.1</f>
        <v>356.71000000000004</v>
      </c>
      <c r="L10" s="14">
        <f t="shared" ref="L10:L11" si="2">+K10/J10</f>
        <v>0.9289322916666668</v>
      </c>
      <c r="M10" s="13">
        <f>8+3.3+8+1.5+5.2</f>
        <v>26</v>
      </c>
      <c r="N10" s="14">
        <f t="shared" ref="N10:N11" si="3">+M10/J10</f>
        <v>6.7708333333333329E-2</v>
      </c>
      <c r="O10" s="15">
        <f t="shared" ref="O10:O11" si="4">+L10+N10</f>
        <v>0.99664062500000017</v>
      </c>
      <c r="P10" s="12">
        <f t="shared" ref="P10:P11" si="5">+K10+M10</f>
        <v>382.71000000000004</v>
      </c>
    </row>
    <row r="11" spans="1:16" s="10" customFormat="1" x14ac:dyDescent="0.25">
      <c r="A11" s="16" t="s">
        <v>17</v>
      </c>
      <c r="B11" s="12">
        <v>4</v>
      </c>
      <c r="C11" s="15">
        <f>L11</f>
        <v>0.86171875000000009</v>
      </c>
      <c r="D11" s="15">
        <f>N11</f>
        <v>0.13593749999999999</v>
      </c>
      <c r="E11" s="9"/>
      <c r="H11" s="16" t="s">
        <v>17</v>
      </c>
      <c r="I11" s="12">
        <v>4</v>
      </c>
      <c r="J11" s="12">
        <f>8*4*16</f>
        <v>512</v>
      </c>
      <c r="K11" s="13">
        <f>107.3+94+127.5+3.37+109.03</f>
        <v>441.20000000000005</v>
      </c>
      <c r="L11" s="14">
        <f t="shared" si="2"/>
        <v>0.86171875000000009</v>
      </c>
      <c r="M11" s="13">
        <f>16+4.3+32+2+0.1+7.2+8</f>
        <v>69.599999999999994</v>
      </c>
      <c r="N11" s="26">
        <f t="shared" si="3"/>
        <v>0.13593749999999999</v>
      </c>
      <c r="O11" s="15">
        <f t="shared" si="4"/>
        <v>0.99765625000000013</v>
      </c>
      <c r="P11" s="12">
        <f t="shared" si="5"/>
        <v>510.80000000000007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19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x14ac:dyDescent="0.25">
      <c r="A31" s="36" t="s">
        <v>18</v>
      </c>
      <c r="B31" s="36"/>
      <c r="C31" s="36"/>
      <c r="D31" s="3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D2" sqref="D1:E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7" width="9.140625" hidden="1" customWidth="1"/>
    <col min="18" max="30" width="9.140625" customWidth="1"/>
  </cols>
  <sheetData>
    <row r="1" spans="1:16" ht="19.5" x14ac:dyDescent="0.25">
      <c r="A1" s="37" t="s">
        <v>22</v>
      </c>
      <c r="B1" s="38"/>
      <c r="C1" s="38"/>
      <c r="D1" s="38"/>
      <c r="E1" s="24"/>
      <c r="F1" s="24"/>
      <c r="G1" s="24"/>
    </row>
    <row r="2" spans="1:16" ht="19.5" x14ac:dyDescent="0.25">
      <c r="A2" s="24"/>
      <c r="B2" s="24"/>
      <c r="C2" s="24"/>
      <c r="D2" s="24"/>
      <c r="E2" s="24"/>
      <c r="F2" s="24"/>
      <c r="G2" s="24"/>
    </row>
    <row r="3" spans="1:16" ht="15.75" x14ac:dyDescent="0.25">
      <c r="A3" s="39" t="s">
        <v>0</v>
      </c>
      <c r="B3" s="38"/>
      <c r="C3" s="38"/>
      <c r="D3" s="38"/>
      <c r="E3" s="25"/>
      <c r="F3" s="25"/>
      <c r="G3" s="25"/>
    </row>
    <row r="6" spans="1:16" ht="19.5" x14ac:dyDescent="0.3">
      <c r="A6" s="40"/>
      <c r="B6" s="40"/>
      <c r="C6" s="40"/>
      <c r="D6" s="40"/>
      <c r="H6" s="34" t="s">
        <v>1</v>
      </c>
      <c r="I6" s="34" t="s">
        <v>2</v>
      </c>
      <c r="J6" s="34" t="s">
        <v>3</v>
      </c>
      <c r="K6" s="34" t="s">
        <v>4</v>
      </c>
      <c r="L6" s="34"/>
      <c r="M6" s="34" t="s">
        <v>5</v>
      </c>
      <c r="N6" s="34"/>
      <c r="O6" s="35" t="s">
        <v>6</v>
      </c>
      <c r="P6" s="3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34"/>
      <c r="I7" s="34"/>
      <c r="J7" s="34"/>
      <c r="K7" s="23" t="s">
        <v>11</v>
      </c>
      <c r="L7" s="23" t="s">
        <v>12</v>
      </c>
      <c r="M7" s="23" t="s">
        <v>13</v>
      </c>
      <c r="N7" s="23" t="s">
        <v>12</v>
      </c>
      <c r="O7" s="35"/>
      <c r="P7" s="35"/>
    </row>
    <row r="8" spans="1:16" s="10" customFormat="1" ht="30" x14ac:dyDescent="0.25">
      <c r="A8" s="6" t="s">
        <v>14</v>
      </c>
      <c r="B8" s="7">
        <v>4</v>
      </c>
      <c r="C8" s="8">
        <f>L8</f>
        <v>0.65553977272727271</v>
      </c>
      <c r="D8" s="8">
        <f>N8</f>
        <v>0.34161931818181818</v>
      </c>
      <c r="E8" s="9"/>
      <c r="H8" s="11" t="s">
        <v>14</v>
      </c>
      <c r="I8" s="7">
        <v>4</v>
      </c>
      <c r="J8" s="12">
        <f>4*8*22</f>
        <v>704</v>
      </c>
      <c r="K8" s="13">
        <f>103.4+133.41+5.29+106.18+3.22+110</f>
        <v>461.5</v>
      </c>
      <c r="L8" s="14">
        <f>+K8/J8</f>
        <v>0.65553977272727271</v>
      </c>
      <c r="M8" s="13">
        <f>3.3+60+8+0.5+1.5+32+3+64+2.2+32+8+16+10</f>
        <v>240.5</v>
      </c>
      <c r="N8" s="14">
        <f>+M8/J8</f>
        <v>0.34161931818181818</v>
      </c>
      <c r="O8" s="15">
        <f t="shared" ref="O8" si="0">+L8+N8</f>
        <v>0.99715909090909083</v>
      </c>
      <c r="P8" s="12">
        <f t="shared" ref="P8" si="1">+K8+M8</f>
        <v>702</v>
      </c>
    </row>
    <row r="9" spans="1:16" s="10" customFormat="1" x14ac:dyDescent="0.25">
      <c r="A9" s="6" t="s">
        <v>15</v>
      </c>
      <c r="B9" s="7">
        <v>1</v>
      </c>
      <c r="C9" s="8">
        <f>L9</f>
        <v>0.8869318181818181</v>
      </c>
      <c r="D9" s="8">
        <f>N9</f>
        <v>0.11363636363636363</v>
      </c>
      <c r="E9" s="9"/>
      <c r="H9" s="6" t="s">
        <v>15</v>
      </c>
      <c r="I9" s="7">
        <v>1</v>
      </c>
      <c r="J9" s="12">
        <f>8*1*22</f>
        <v>176</v>
      </c>
      <c r="K9" s="13">
        <v>156.1</v>
      </c>
      <c r="L9" s="14">
        <f>+K9/J9</f>
        <v>0.8869318181818181</v>
      </c>
      <c r="M9" s="13">
        <f>17.5+1.5+1</f>
        <v>20</v>
      </c>
      <c r="N9" s="14">
        <f>+M9/J9</f>
        <v>0.11363636363636363</v>
      </c>
      <c r="O9" s="15">
        <f>+L9+N9</f>
        <v>1.0005681818181817</v>
      </c>
      <c r="P9" s="12">
        <f>+K9+M9</f>
        <v>176.1</v>
      </c>
    </row>
    <row r="10" spans="1:16" s="10" customFormat="1" x14ac:dyDescent="0.25">
      <c r="A10" s="16" t="s">
        <v>16</v>
      </c>
      <c r="B10" s="12">
        <v>3</v>
      </c>
      <c r="C10" s="15">
        <v>0.91</v>
      </c>
      <c r="D10" s="15">
        <v>0.09</v>
      </c>
      <c r="E10" s="9"/>
      <c r="H10" s="16" t="s">
        <v>16</v>
      </c>
      <c r="I10" s="12">
        <v>3</v>
      </c>
      <c r="J10" s="12">
        <f>8*3*22</f>
        <v>528</v>
      </c>
      <c r="K10" s="13">
        <f>163.4+150+149.43+2.17</f>
        <v>465</v>
      </c>
      <c r="L10" s="14">
        <f t="shared" ref="L10:L11" si="2">+K10/J10</f>
        <v>0.88068181818181823</v>
      </c>
      <c r="M10" s="13">
        <f>2+8+2.2+2+8+16+2.1+16+5.5</f>
        <v>61.800000000000004</v>
      </c>
      <c r="N10" s="14">
        <f t="shared" ref="N10:N11" si="3">+M10/J10</f>
        <v>0.11704545454545455</v>
      </c>
      <c r="O10" s="15">
        <f t="shared" ref="O10:O11" si="4">+L10+N10</f>
        <v>0.9977272727272728</v>
      </c>
      <c r="P10" s="12">
        <f t="shared" ref="P10:P11" si="5">+K10+M10</f>
        <v>526.79999999999995</v>
      </c>
    </row>
    <row r="11" spans="1:16" s="10" customFormat="1" x14ac:dyDescent="0.25">
      <c r="A11" s="16" t="s">
        <v>17</v>
      </c>
      <c r="B11" s="12">
        <v>4</v>
      </c>
      <c r="C11" s="15">
        <f>L11</f>
        <v>0.87286931818181823</v>
      </c>
      <c r="D11" s="15">
        <f>N11</f>
        <v>0.1252840909090909</v>
      </c>
      <c r="E11" s="9"/>
      <c r="H11" s="16" t="s">
        <v>17</v>
      </c>
      <c r="I11" s="12">
        <v>4</v>
      </c>
      <c r="J11" s="12">
        <f>8*4*22</f>
        <v>704</v>
      </c>
      <c r="K11" s="13">
        <f>160.3+160.2+139.5+153.08+1.42</f>
        <v>614.5</v>
      </c>
      <c r="L11" s="14">
        <f t="shared" si="2"/>
        <v>0.87286931818181823</v>
      </c>
      <c r="M11" s="13">
        <f>1.4+8+5.5+15.4+24+12.1+8+13.8</f>
        <v>88.199999999999989</v>
      </c>
      <c r="N11" s="26">
        <f t="shared" si="3"/>
        <v>0.1252840909090909</v>
      </c>
      <c r="O11" s="15">
        <f t="shared" si="4"/>
        <v>0.99815340909090911</v>
      </c>
      <c r="P11" s="12">
        <f t="shared" si="5"/>
        <v>702.7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19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x14ac:dyDescent="0.25">
      <c r="A31" s="36" t="s">
        <v>18</v>
      </c>
      <c r="B31" s="36"/>
      <c r="C31" s="36"/>
      <c r="D31" s="3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Y14" sqref="Y14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45" width="9.140625" customWidth="1"/>
  </cols>
  <sheetData>
    <row r="1" spans="1:16" ht="19.5" x14ac:dyDescent="0.25">
      <c r="A1" s="37" t="s">
        <v>24</v>
      </c>
      <c r="B1" s="38"/>
      <c r="C1" s="38"/>
      <c r="D1" s="38"/>
      <c r="E1" s="32"/>
      <c r="F1" s="32"/>
      <c r="G1" s="32"/>
    </row>
    <row r="2" spans="1:16" ht="19.5" x14ac:dyDescent="0.25">
      <c r="A2" s="32"/>
      <c r="B2" s="32"/>
      <c r="C2" s="32"/>
      <c r="D2" s="32"/>
      <c r="E2" s="32"/>
      <c r="F2" s="32"/>
      <c r="G2" s="32"/>
    </row>
    <row r="3" spans="1:16" ht="15.75" x14ac:dyDescent="0.25">
      <c r="A3" s="39" t="s">
        <v>0</v>
      </c>
      <c r="B3" s="38"/>
      <c r="C3" s="38"/>
      <c r="D3" s="38"/>
      <c r="E3" s="33"/>
      <c r="F3" s="33"/>
      <c r="G3" s="33"/>
    </row>
    <row r="6" spans="1:16" ht="19.5" x14ac:dyDescent="0.3">
      <c r="A6" s="40"/>
      <c r="B6" s="40"/>
      <c r="C6" s="40"/>
      <c r="D6" s="40"/>
      <c r="H6" s="34" t="s">
        <v>1</v>
      </c>
      <c r="I6" s="34" t="s">
        <v>2</v>
      </c>
      <c r="J6" s="34" t="s">
        <v>3</v>
      </c>
      <c r="K6" s="34" t="s">
        <v>4</v>
      </c>
      <c r="L6" s="34"/>
      <c r="M6" s="34" t="s">
        <v>5</v>
      </c>
      <c r="N6" s="34"/>
      <c r="O6" s="35" t="s">
        <v>6</v>
      </c>
      <c r="P6" s="3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34"/>
      <c r="I7" s="34"/>
      <c r="J7" s="34"/>
      <c r="K7" s="31" t="s">
        <v>11</v>
      </c>
      <c r="L7" s="31" t="s">
        <v>12</v>
      </c>
      <c r="M7" s="31" t="s">
        <v>13</v>
      </c>
      <c r="N7" s="31" t="s">
        <v>12</v>
      </c>
      <c r="O7" s="35"/>
      <c r="P7" s="35"/>
    </row>
    <row r="8" spans="1:16" s="10" customFormat="1" ht="30" x14ac:dyDescent="0.25">
      <c r="A8" s="6" t="s">
        <v>14</v>
      </c>
      <c r="B8" s="7">
        <v>4</v>
      </c>
      <c r="C8" s="8">
        <f>L8</f>
        <v>0.81911764705882351</v>
      </c>
      <c r="D8" s="8">
        <f>N8</f>
        <v>0.17573529411764705</v>
      </c>
      <c r="E8" s="9"/>
      <c r="H8" s="11" t="s">
        <v>14</v>
      </c>
      <c r="I8" s="7">
        <v>4</v>
      </c>
      <c r="J8" s="12">
        <f>4*8*17</f>
        <v>544</v>
      </c>
      <c r="K8" s="13">
        <f>96.1+127.53+0.57+117.55+5.15+98.13+0.57</f>
        <v>445.59999999999997</v>
      </c>
      <c r="L8" s="14">
        <f>+K8/J8</f>
        <v>0.81911764705882351</v>
      </c>
      <c r="M8" s="13">
        <f>24+8+7.5+7.1+8+4.5+16+16+4.5</f>
        <v>95.6</v>
      </c>
      <c r="N8" s="14">
        <f>M8/J8</f>
        <v>0.17573529411764705</v>
      </c>
      <c r="O8" s="15">
        <f t="shared" ref="O8" si="0">+L8+N8</f>
        <v>0.99485294117647061</v>
      </c>
      <c r="P8" s="12">
        <f t="shared" ref="P8" si="1">+K8+M8</f>
        <v>541.19999999999993</v>
      </c>
    </row>
    <row r="9" spans="1:16" s="10" customFormat="1" x14ac:dyDescent="0.25">
      <c r="A9" s="6" t="s">
        <v>15</v>
      </c>
      <c r="B9" s="7">
        <v>1</v>
      </c>
      <c r="C9" s="8">
        <v>0.9</v>
      </c>
      <c r="D9" s="8">
        <v>0.1</v>
      </c>
      <c r="E9" s="9"/>
      <c r="H9" s="6" t="s">
        <v>15</v>
      </c>
      <c r="I9" s="7">
        <v>1</v>
      </c>
      <c r="J9" s="12">
        <f>8*1*17</f>
        <v>136</v>
      </c>
      <c r="K9" s="13">
        <f>107.33+0.27</f>
        <v>107.6</v>
      </c>
      <c r="L9" s="14">
        <f>+K9/J9</f>
        <v>0.79117647058823526</v>
      </c>
      <c r="M9" s="13">
        <f>24+4</f>
        <v>28</v>
      </c>
      <c r="N9" s="14">
        <f>+M9/J9</f>
        <v>0.20588235294117646</v>
      </c>
      <c r="O9" s="15">
        <f>+L9+N9</f>
        <v>0.99705882352941178</v>
      </c>
      <c r="P9" s="12">
        <f>+K9+M9</f>
        <v>135.6</v>
      </c>
    </row>
    <row r="10" spans="1:16" s="10" customFormat="1" x14ac:dyDescent="0.25">
      <c r="A10" s="16" t="s">
        <v>16</v>
      </c>
      <c r="B10" s="12">
        <v>3</v>
      </c>
      <c r="C10" s="15">
        <f>L10</f>
        <v>0.88676470588235301</v>
      </c>
      <c r="D10" s="15">
        <f>N10</f>
        <v>0.11102941176470588</v>
      </c>
      <c r="E10" s="9"/>
      <c r="H10" s="16" t="s">
        <v>16</v>
      </c>
      <c r="I10" s="12">
        <v>3</v>
      </c>
      <c r="J10" s="12">
        <f>8*3*17</f>
        <v>408</v>
      </c>
      <c r="K10" s="13">
        <f>116.3+115+116.37+14.13</f>
        <v>361.8</v>
      </c>
      <c r="L10" s="14">
        <f t="shared" ref="L10:L11" si="2">+K10/J10</f>
        <v>0.88676470588235301</v>
      </c>
      <c r="M10" s="13">
        <f>16+3.3+16+5+5</f>
        <v>45.3</v>
      </c>
      <c r="N10" s="14">
        <f t="shared" ref="N10:N11" si="3">+M10/J10</f>
        <v>0.11102941176470588</v>
      </c>
      <c r="O10" s="15">
        <f t="shared" ref="O10:O11" si="4">+L10+N10</f>
        <v>0.99779411764705883</v>
      </c>
      <c r="P10" s="12">
        <f t="shared" ref="P10:P11" si="5">+K10+M10</f>
        <v>407.1</v>
      </c>
    </row>
    <row r="11" spans="1:16" s="10" customFormat="1" x14ac:dyDescent="0.25">
      <c r="A11" s="16" t="s">
        <v>17</v>
      </c>
      <c r="B11" s="12">
        <v>4</v>
      </c>
      <c r="C11" s="15">
        <f>L11</f>
        <v>0.67481617647058822</v>
      </c>
      <c r="D11" s="15">
        <f>N11</f>
        <v>0.3261029411764706</v>
      </c>
      <c r="E11" s="9"/>
      <c r="H11" s="16" t="s">
        <v>17</v>
      </c>
      <c r="I11" s="12">
        <v>4</v>
      </c>
      <c r="J11" s="12">
        <f>8*4*17</f>
        <v>544</v>
      </c>
      <c r="K11" s="13">
        <f>119+135+1.08+112.02</f>
        <v>367.1</v>
      </c>
      <c r="L11" s="14">
        <f t="shared" si="2"/>
        <v>0.67481617647058822</v>
      </c>
      <c r="M11" s="13">
        <f>144+16+1+1+8+7.4</f>
        <v>177.4</v>
      </c>
      <c r="N11" s="26">
        <f t="shared" si="3"/>
        <v>0.3261029411764706</v>
      </c>
      <c r="O11" s="15">
        <f t="shared" si="4"/>
        <v>1.0009191176470589</v>
      </c>
      <c r="P11" s="12">
        <f t="shared" si="5"/>
        <v>544.5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30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ht="78.75" customHeight="1" x14ac:dyDescent="0.25">
      <c r="A31" s="36" t="s">
        <v>18</v>
      </c>
      <c r="B31" s="36"/>
      <c r="C31" s="36"/>
      <c r="D31" s="3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gennaio 17</vt:lpstr>
      <vt:lpstr>febbraio 17</vt:lpstr>
      <vt:lpstr>aprile</vt:lpstr>
      <vt:lpstr>MAGGIO 17</vt:lpstr>
      <vt:lpstr>DICEMBRE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 D'Orazio</cp:lastModifiedBy>
  <dcterms:created xsi:type="dcterms:W3CDTF">2017-02-09T10:33:36Z</dcterms:created>
  <dcterms:modified xsi:type="dcterms:W3CDTF">2018-03-29T10:37:04Z</dcterms:modified>
</cp:coreProperties>
</file>