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a\Desktop\gara Italmercati\"/>
    </mc:Choice>
  </mc:AlternateContent>
  <xr:revisionPtr revIDLastSave="0" documentId="8_{3E8ECA95-A2CD-46D1-93FF-AAB163C8D219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Anagrafica sedi" sheetId="1" r:id="rId1"/>
    <sheet name="elem. compilazione capitolato" sheetId="2" state="hidden" r:id="rId2"/>
    <sheet name="Dettagli sede 18106" sheetId="3" r:id="rId3"/>
    <sheet name="Analisi 18106" sheetId="4" state="hidden" r:id="rId4"/>
    <sheet name="Dettagli sede POP" sheetId="5" state="hidden" r:id="rId5"/>
    <sheet name="Analisi POP" sheetId="6" state="hidden" r:id="rId6"/>
    <sheet name="Scheda Fornitori" sheetId="7" r:id="rId7"/>
    <sheet name="Sedi" sheetId="8" r:id="rId8"/>
  </sheets>
  <definedNames>
    <definedName name="_xlnm.Print_Area" localSheetId="3">'Analisi 18106'!$A$1:$N$25</definedName>
    <definedName name="_xlnm.Print_Area" localSheetId="2">'Dettagli sede 18106'!$A$1:$O$34</definedName>
    <definedName name="_xlnm.Print_Area" localSheetId="4">'Dettagli sede POP'!$A$1:$J$44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95" i="8" l="1"/>
  <c r="R95" i="8"/>
  <c r="Q95" i="8"/>
  <c r="S94" i="8"/>
  <c r="R94" i="8"/>
  <c r="Q94" i="8"/>
  <c r="S93" i="8"/>
  <c r="R93" i="8"/>
  <c r="Q93" i="8"/>
  <c r="S92" i="8"/>
  <c r="R92" i="8"/>
  <c r="Q92" i="8"/>
  <c r="S91" i="8"/>
  <c r="R91" i="8"/>
  <c r="Q91" i="8"/>
  <c r="S90" i="8"/>
  <c r="R90" i="8"/>
  <c r="Q90" i="8"/>
  <c r="S89" i="8"/>
  <c r="R89" i="8"/>
  <c r="Q89" i="8"/>
  <c r="S88" i="8"/>
  <c r="R88" i="8"/>
  <c r="Q88" i="8"/>
  <c r="S87" i="8"/>
  <c r="R87" i="8"/>
  <c r="Q87" i="8"/>
  <c r="S86" i="8"/>
  <c r="R86" i="8"/>
  <c r="Q86" i="8"/>
  <c r="S85" i="8"/>
  <c r="R85" i="8"/>
  <c r="Q85" i="8"/>
  <c r="S84" i="8"/>
  <c r="R84" i="8"/>
  <c r="Q84" i="8"/>
  <c r="E1" i="3" l="1"/>
  <c r="K23" i="3"/>
  <c r="J23" i="3"/>
  <c r="K22" i="3"/>
  <c r="J22" i="3"/>
  <c r="AH95" i="8" l="1"/>
  <c r="AG95" i="8"/>
  <c r="AF95" i="8"/>
  <c r="AH94" i="8"/>
  <c r="AG94" i="8"/>
  <c r="AF94" i="8"/>
  <c r="AH93" i="8"/>
  <c r="AG93" i="8"/>
  <c r="AF93" i="8"/>
  <c r="AH92" i="8"/>
  <c r="AG92" i="8"/>
  <c r="AF92" i="8"/>
  <c r="AH91" i="8"/>
  <c r="AG91" i="8"/>
  <c r="AF91" i="8"/>
  <c r="AH90" i="8"/>
  <c r="AG90" i="8"/>
  <c r="AF90" i="8"/>
  <c r="AH89" i="8"/>
  <c r="AG89" i="8"/>
  <c r="AF89" i="8"/>
  <c r="AH88" i="8"/>
  <c r="AG88" i="8"/>
  <c r="AF88" i="8"/>
  <c r="AH87" i="8"/>
  <c r="AG87" i="8"/>
  <c r="AF87" i="8"/>
  <c r="AH86" i="8"/>
  <c r="AG86" i="8"/>
  <c r="AF86" i="8"/>
  <c r="AH85" i="8"/>
  <c r="AG85" i="8"/>
  <c r="AF85" i="8"/>
  <c r="AH84" i="8"/>
  <c r="AG84" i="8"/>
  <c r="AF84" i="8"/>
  <c r="AC95" i="8"/>
  <c r="AB95" i="8"/>
  <c r="AA95" i="8"/>
  <c r="AC94" i="8"/>
  <c r="AB94" i="8"/>
  <c r="AA94" i="8"/>
  <c r="AC93" i="8"/>
  <c r="AB93" i="8"/>
  <c r="AA93" i="8"/>
  <c r="AC92" i="8"/>
  <c r="AB92" i="8"/>
  <c r="AA92" i="8"/>
  <c r="AC91" i="8"/>
  <c r="AB91" i="8"/>
  <c r="AA91" i="8"/>
  <c r="AC90" i="8"/>
  <c r="AB90" i="8"/>
  <c r="AA90" i="8"/>
  <c r="AC89" i="8"/>
  <c r="AB89" i="8"/>
  <c r="AA89" i="8"/>
  <c r="AC88" i="8"/>
  <c r="AB88" i="8"/>
  <c r="AA88" i="8"/>
  <c r="AC87" i="8"/>
  <c r="AB87" i="8"/>
  <c r="AA87" i="8"/>
  <c r="AC86" i="8"/>
  <c r="AB86" i="8"/>
  <c r="AA86" i="8"/>
  <c r="AC85" i="8"/>
  <c r="AB85" i="8"/>
  <c r="AA85" i="8"/>
  <c r="AC84" i="8"/>
  <c r="AB84" i="8"/>
  <c r="AA84" i="8"/>
  <c r="N95" i="8"/>
  <c r="M95" i="8"/>
  <c r="L95" i="8"/>
  <c r="N94" i="8"/>
  <c r="M94" i="8"/>
  <c r="L94" i="8"/>
  <c r="N93" i="8"/>
  <c r="M93" i="8"/>
  <c r="L93" i="8"/>
  <c r="N92" i="8"/>
  <c r="M92" i="8"/>
  <c r="L92" i="8"/>
  <c r="N91" i="8"/>
  <c r="M91" i="8"/>
  <c r="L91" i="8"/>
  <c r="N90" i="8"/>
  <c r="M90" i="8"/>
  <c r="L90" i="8"/>
  <c r="N89" i="8"/>
  <c r="M89" i="8"/>
  <c r="L89" i="8"/>
  <c r="N88" i="8"/>
  <c r="M88" i="8"/>
  <c r="L88" i="8"/>
  <c r="N87" i="8"/>
  <c r="M87" i="8"/>
  <c r="L87" i="8"/>
  <c r="N86" i="8"/>
  <c r="M86" i="8"/>
  <c r="L86" i="8"/>
  <c r="N85" i="8"/>
  <c r="M85" i="8"/>
  <c r="L85" i="8"/>
  <c r="N84" i="8"/>
  <c r="M84" i="8"/>
  <c r="L84" i="8"/>
  <c r="I95" i="8"/>
  <c r="H95" i="8"/>
  <c r="G95" i="8"/>
  <c r="I94" i="8"/>
  <c r="H94" i="8"/>
  <c r="G94" i="8"/>
  <c r="I93" i="8"/>
  <c r="H93" i="8"/>
  <c r="G93" i="8"/>
  <c r="I92" i="8"/>
  <c r="H92" i="8"/>
  <c r="G92" i="8"/>
  <c r="I91" i="8"/>
  <c r="H91" i="8"/>
  <c r="G91" i="8"/>
  <c r="I90" i="8"/>
  <c r="H90" i="8"/>
  <c r="G90" i="8"/>
  <c r="I89" i="8"/>
  <c r="H89" i="8"/>
  <c r="G89" i="8"/>
  <c r="I88" i="8"/>
  <c r="H88" i="8"/>
  <c r="G88" i="8"/>
  <c r="I87" i="8"/>
  <c r="H87" i="8"/>
  <c r="G87" i="8"/>
  <c r="I86" i="8"/>
  <c r="H86" i="8"/>
  <c r="G86" i="8"/>
  <c r="I85" i="8"/>
  <c r="H85" i="8"/>
  <c r="G85" i="8"/>
  <c r="I84" i="8"/>
  <c r="H84" i="8"/>
  <c r="D95" i="8"/>
  <c r="D14" i="3" s="1"/>
  <c r="C95" i="8"/>
  <c r="C14" i="3" s="1"/>
  <c r="B95" i="8"/>
  <c r="D94" i="8"/>
  <c r="C94" i="8"/>
  <c r="C13" i="3" s="1"/>
  <c r="B94" i="8"/>
  <c r="B13" i="3" s="1"/>
  <c r="D93" i="8"/>
  <c r="C93" i="8"/>
  <c r="B93" i="8"/>
  <c r="B12" i="3" s="1"/>
  <c r="D92" i="8"/>
  <c r="D11" i="3" s="1"/>
  <c r="C92" i="8"/>
  <c r="B92" i="8"/>
  <c r="D91" i="8"/>
  <c r="D10" i="3" s="1"/>
  <c r="C91" i="8"/>
  <c r="C10" i="3" s="1"/>
  <c r="B91" i="8"/>
  <c r="D90" i="8"/>
  <c r="C90" i="8"/>
  <c r="C9" i="3" s="1"/>
  <c r="B90" i="8"/>
  <c r="B9" i="3" s="1"/>
  <c r="D89" i="8"/>
  <c r="C89" i="8"/>
  <c r="B89" i="8"/>
  <c r="B8" i="3" s="1"/>
  <c r="D88" i="8"/>
  <c r="D7" i="3" s="1"/>
  <c r="C88" i="8"/>
  <c r="B88" i="8"/>
  <c r="D87" i="8"/>
  <c r="D6" i="3" s="1"/>
  <c r="C87" i="8"/>
  <c r="C6" i="3" s="1"/>
  <c r="B87" i="8"/>
  <c r="D86" i="8"/>
  <c r="C86" i="8"/>
  <c r="C5" i="3" s="1"/>
  <c r="B86" i="8"/>
  <c r="B5" i="3" s="1"/>
  <c r="D85" i="8"/>
  <c r="C85" i="8"/>
  <c r="B85" i="8"/>
  <c r="B4" i="3" s="1"/>
  <c r="D84" i="8"/>
  <c r="D3" i="3" s="1"/>
  <c r="C84" i="8"/>
  <c r="G84" i="8"/>
  <c r="B84" i="8"/>
  <c r="B3" i="3" s="1"/>
  <c r="C3" i="3" l="1"/>
  <c r="D4" i="3"/>
  <c r="B6" i="3"/>
  <c r="C7" i="3"/>
  <c r="D8" i="3"/>
  <c r="B10" i="3"/>
  <c r="C11" i="3"/>
  <c r="D12" i="3"/>
  <c r="B14" i="3"/>
  <c r="C4" i="3"/>
  <c r="D5" i="3"/>
  <c r="B7" i="3"/>
  <c r="C8" i="3"/>
  <c r="D9" i="3"/>
  <c r="B11" i="3"/>
  <c r="C12" i="3"/>
  <c r="D13" i="3"/>
  <c r="CX31" i="8"/>
  <c r="CY31" i="8"/>
  <c r="CZ31" i="8"/>
  <c r="F3" i="8" l="1"/>
  <c r="K3" i="8" s="1"/>
  <c r="P3" i="8" s="1"/>
  <c r="U3" i="8" s="1"/>
  <c r="Z3" i="8" s="1"/>
  <c r="AE3" i="8" s="1"/>
  <c r="AJ3" i="8" s="1"/>
  <c r="AO3" i="8" s="1"/>
  <c r="AT3" i="8" s="1"/>
  <c r="AY3" i="8" s="1"/>
  <c r="BD3" i="8" s="1"/>
  <c r="BN3" i="8" s="1"/>
  <c r="BS3" i="8" s="1"/>
  <c r="BX3" i="8" s="1"/>
  <c r="CC3" i="8" s="1"/>
  <c r="CH3" i="8" s="1"/>
  <c r="CM3" i="8" s="1"/>
  <c r="CR3" i="8" s="1"/>
  <c r="CW3" i="8" s="1"/>
  <c r="DB3" i="8" s="1"/>
  <c r="DG3" i="8" s="1"/>
  <c r="DL3" i="8" s="1"/>
  <c r="DQ3" i="8" s="1"/>
  <c r="DV3" i="8" s="1"/>
  <c r="EA3" i="8" s="1"/>
  <c r="EF3" i="8" s="1"/>
  <c r="EK3" i="8" s="1"/>
  <c r="EP3" i="8" s="1"/>
  <c r="EU3" i="8" s="1"/>
  <c r="EZ3" i="8" s="1"/>
  <c r="FE3" i="8" s="1"/>
  <c r="FJ3" i="8" s="1"/>
  <c r="GB16" i="8"/>
  <c r="GA16" i="8"/>
  <c r="FZ16" i="8"/>
  <c r="FW16" i="8"/>
  <c r="FV16" i="8"/>
  <c r="FU16" i="8"/>
  <c r="FR16" i="8"/>
  <c r="FQ16" i="8"/>
  <c r="FP16" i="8"/>
  <c r="FM16" i="8"/>
  <c r="FL16" i="8"/>
  <c r="FK16" i="8"/>
  <c r="FH16" i="8"/>
  <c r="FG16" i="8"/>
  <c r="FF16" i="8"/>
  <c r="FC16" i="8"/>
  <c r="FB16" i="8"/>
  <c r="FA16" i="8"/>
  <c r="EX16" i="8"/>
  <c r="EW16" i="8"/>
  <c r="EV16" i="8"/>
  <c r="ES16" i="8"/>
  <c r="ER16" i="8"/>
  <c r="EQ16" i="8"/>
  <c r="EN16" i="8"/>
  <c r="EM16" i="8"/>
  <c r="EL16" i="8"/>
  <c r="EI16" i="8"/>
  <c r="EH16" i="8"/>
  <c r="EG16" i="8"/>
  <c r="ED16" i="8"/>
  <c r="EC16" i="8"/>
  <c r="EB16" i="8"/>
  <c r="DY16" i="8"/>
  <c r="DX16" i="8"/>
  <c r="DW16" i="8"/>
  <c r="DT16" i="8"/>
  <c r="DS16" i="8"/>
  <c r="DR16" i="8"/>
  <c r="DO16" i="8"/>
  <c r="DN16" i="8"/>
  <c r="DM16" i="8"/>
  <c r="DJ16" i="8"/>
  <c r="DI16" i="8"/>
  <c r="DH16" i="8"/>
  <c r="DE16" i="8"/>
  <c r="DD16" i="8"/>
  <c r="DC16" i="8"/>
  <c r="CZ16" i="8"/>
  <c r="CY16" i="8"/>
  <c r="CX16" i="8"/>
  <c r="CU16" i="8"/>
  <c r="CT16" i="8"/>
  <c r="CS16" i="8"/>
  <c r="CP16" i="8"/>
  <c r="CO16" i="8"/>
  <c r="CN16" i="8"/>
  <c r="CK16" i="8"/>
  <c r="CJ16" i="8"/>
  <c r="CI16" i="8"/>
  <c r="CF16" i="8"/>
  <c r="CE16" i="8"/>
  <c r="CD16" i="8"/>
  <c r="CA16" i="8"/>
  <c r="BZ16" i="8"/>
  <c r="BY16" i="8"/>
  <c r="BV16" i="8"/>
  <c r="BU16" i="8"/>
  <c r="BT16" i="8"/>
  <c r="BQ16" i="8"/>
  <c r="BP16" i="8"/>
  <c r="BO16" i="8"/>
  <c r="BL16" i="8"/>
  <c r="BK16" i="8"/>
  <c r="BJ16" i="8"/>
  <c r="BG16" i="8"/>
  <c r="BF16" i="8"/>
  <c r="BE16" i="8"/>
  <c r="BB16" i="8"/>
  <c r="BA16" i="8"/>
  <c r="AZ16" i="8"/>
  <c r="AW16" i="8"/>
  <c r="AV16" i="8"/>
  <c r="AU16" i="8"/>
  <c r="AR16" i="8"/>
  <c r="AQ16" i="8"/>
  <c r="AP16" i="8"/>
  <c r="AM16" i="8"/>
  <c r="AL16" i="8"/>
  <c r="AK16" i="8"/>
  <c r="AH16" i="8"/>
  <c r="AG16" i="8"/>
  <c r="AF16" i="8"/>
  <c r="AC16" i="8"/>
  <c r="AB16" i="8"/>
  <c r="AA16" i="8"/>
  <c r="X16" i="8"/>
  <c r="W16" i="8"/>
  <c r="V16" i="8"/>
  <c r="S16" i="8"/>
  <c r="R16" i="8"/>
  <c r="Q16" i="8"/>
  <c r="N16" i="8"/>
  <c r="M16" i="8"/>
  <c r="L16" i="8"/>
  <c r="I16" i="8"/>
  <c r="H16" i="8"/>
  <c r="G16" i="8"/>
  <c r="D16" i="8"/>
  <c r="C16" i="8"/>
  <c r="B16" i="8"/>
  <c r="C4" i="7" l="1"/>
  <c r="B4" i="7"/>
  <c r="C3" i="7"/>
  <c r="B3" i="7"/>
  <c r="C57" i="3" l="1"/>
  <c r="F25" i="4" s="1"/>
  <c r="M25" i="4" s="1"/>
  <c r="GB31" i="8"/>
  <c r="GA31" i="8"/>
  <c r="FZ31" i="8"/>
  <c r="FW31" i="8"/>
  <c r="FV31" i="8"/>
  <c r="FU31" i="8"/>
  <c r="FR31" i="8"/>
  <c r="FQ31" i="8"/>
  <c r="FP31" i="8"/>
  <c r="AG96" i="8" l="1"/>
  <c r="AH96" i="8"/>
  <c r="C58" i="3"/>
  <c r="C59" i="3" s="1"/>
  <c r="AF96" i="8"/>
  <c r="E2" i="4"/>
  <c r="L1" i="4" s="1"/>
  <c r="D1" i="3"/>
  <c r="E25" i="4" l="1"/>
  <c r="L25" i="4" s="1"/>
  <c r="D25" i="4"/>
  <c r="K45" i="3"/>
  <c r="J45" i="3"/>
  <c r="K25" i="4" l="1"/>
  <c r="J25" i="4"/>
  <c r="N26" i="3"/>
  <c r="N8" i="3"/>
  <c r="G1" i="3"/>
  <c r="AC96" i="8" l="1"/>
  <c r="AB96" i="8"/>
  <c r="AA96" i="8"/>
  <c r="FM31" i="8" l="1"/>
  <c r="FL31" i="8"/>
  <c r="FK31" i="8"/>
  <c r="FH31" i="8"/>
  <c r="FG31" i="8"/>
  <c r="FF31" i="8"/>
  <c r="FC31" i="8"/>
  <c r="FB31" i="8"/>
  <c r="FA31" i="8"/>
  <c r="EX31" i="8"/>
  <c r="EW31" i="8"/>
  <c r="EV31" i="8"/>
  <c r="ES31" i="8"/>
  <c r="ER31" i="8"/>
  <c r="EQ31" i="8"/>
  <c r="EN31" i="8"/>
  <c r="EM31" i="8"/>
  <c r="EL31" i="8"/>
  <c r="EI31" i="8"/>
  <c r="EH31" i="8"/>
  <c r="EG31" i="8"/>
  <c r="ED31" i="8"/>
  <c r="EC31" i="8"/>
  <c r="EB31" i="8"/>
  <c r="DY31" i="8"/>
  <c r="DX31" i="8"/>
  <c r="DW31" i="8"/>
  <c r="DT31" i="8"/>
  <c r="DS31" i="8"/>
  <c r="DR31" i="8"/>
  <c r="DO31" i="8"/>
  <c r="DN31" i="8"/>
  <c r="DM31" i="8"/>
  <c r="DJ31" i="8"/>
  <c r="DI31" i="8"/>
  <c r="DH31" i="8"/>
  <c r="FM61" i="8"/>
  <c r="FL61" i="8"/>
  <c r="FK61" i="8"/>
  <c r="FH61" i="8"/>
  <c r="FG61" i="8"/>
  <c r="FF61" i="8"/>
  <c r="FC61" i="8"/>
  <c r="FB61" i="8"/>
  <c r="FA61" i="8"/>
  <c r="EX61" i="8"/>
  <c r="EW61" i="8"/>
  <c r="EV61" i="8"/>
  <c r="ES61" i="8"/>
  <c r="ER61" i="8"/>
  <c r="EQ61" i="8"/>
  <c r="EN61" i="8"/>
  <c r="EM61" i="8"/>
  <c r="EL61" i="8"/>
  <c r="EI61" i="8"/>
  <c r="EH61" i="8"/>
  <c r="EG61" i="8"/>
  <c r="ED61" i="8"/>
  <c r="EC61" i="8"/>
  <c r="EB61" i="8"/>
  <c r="DY61" i="8"/>
  <c r="DX61" i="8"/>
  <c r="DW61" i="8"/>
  <c r="DT61" i="8"/>
  <c r="DS61" i="8"/>
  <c r="DR61" i="8"/>
  <c r="DO61" i="8"/>
  <c r="DN61" i="8"/>
  <c r="DM61" i="8"/>
  <c r="DJ61" i="8"/>
  <c r="DI61" i="8"/>
  <c r="DH61" i="8"/>
  <c r="FM46" i="8"/>
  <c r="FL46" i="8"/>
  <c r="FK46" i="8"/>
  <c r="FH46" i="8"/>
  <c r="FG46" i="8"/>
  <c r="FF46" i="8"/>
  <c r="FC46" i="8"/>
  <c r="FB46" i="8"/>
  <c r="FA46" i="8"/>
  <c r="EX46" i="8"/>
  <c r="EW46" i="8"/>
  <c r="EV46" i="8"/>
  <c r="ES46" i="8"/>
  <c r="ER46" i="8"/>
  <c r="EQ46" i="8"/>
  <c r="EN46" i="8"/>
  <c r="EM46" i="8"/>
  <c r="EL46" i="8"/>
  <c r="EI46" i="8"/>
  <c r="EH46" i="8"/>
  <c r="EG46" i="8"/>
  <c r="ED46" i="8"/>
  <c r="EC46" i="8"/>
  <c r="EB46" i="8"/>
  <c r="DY46" i="8"/>
  <c r="DX46" i="8"/>
  <c r="DW46" i="8"/>
  <c r="DT46" i="8"/>
  <c r="DS46" i="8"/>
  <c r="DR46" i="8"/>
  <c r="DO46" i="8"/>
  <c r="DN46" i="8"/>
  <c r="DM46" i="8"/>
  <c r="DJ46" i="8"/>
  <c r="DI46" i="8"/>
  <c r="DH46" i="8"/>
  <c r="K61" i="8" l="1"/>
  <c r="DD31" i="8" l="1"/>
  <c r="DC31" i="8"/>
  <c r="CT31" i="8"/>
  <c r="CS31" i="8"/>
  <c r="CO31" i="8"/>
  <c r="CN31" i="8"/>
  <c r="CJ31" i="8"/>
  <c r="CI31" i="8"/>
  <c r="CE31" i="8"/>
  <c r="CD31" i="8"/>
  <c r="BZ31" i="8"/>
  <c r="BY31" i="8"/>
  <c r="BU31" i="8"/>
  <c r="BT31" i="8"/>
  <c r="BP31" i="8"/>
  <c r="BO31" i="8"/>
  <c r="BK31" i="8"/>
  <c r="BJ31" i="8"/>
  <c r="BF31" i="8"/>
  <c r="BE31" i="8"/>
  <c r="BA31" i="8"/>
  <c r="AZ31" i="8"/>
  <c r="AV31" i="8"/>
  <c r="AU31" i="8"/>
  <c r="AQ31" i="8"/>
  <c r="AP31" i="8"/>
  <c r="AL31" i="8"/>
  <c r="AK31" i="8"/>
  <c r="AG31" i="8"/>
  <c r="AF31" i="8"/>
  <c r="AB31" i="8"/>
  <c r="AA31" i="8"/>
  <c r="W31" i="8"/>
  <c r="V31" i="8"/>
  <c r="R31" i="8"/>
  <c r="Q31" i="8"/>
  <c r="M31" i="8"/>
  <c r="L31" i="8"/>
  <c r="DE31" i="8"/>
  <c r="CU31" i="8"/>
  <c r="CP31" i="8"/>
  <c r="CK31" i="8"/>
  <c r="CF31" i="8"/>
  <c r="CA31" i="8"/>
  <c r="BV31" i="8"/>
  <c r="BQ31" i="8"/>
  <c r="BL31" i="8"/>
  <c r="BG31" i="8"/>
  <c r="BB31" i="8"/>
  <c r="AW31" i="8"/>
  <c r="AR31" i="8"/>
  <c r="AM31" i="8"/>
  <c r="AH31" i="8"/>
  <c r="AC31" i="8"/>
  <c r="X31" i="8"/>
  <c r="S31" i="8"/>
  <c r="N31" i="8"/>
  <c r="I31" i="8"/>
  <c r="H31" i="8"/>
  <c r="G31" i="8"/>
  <c r="D31" i="8"/>
  <c r="C31" i="8"/>
  <c r="B31" i="8"/>
  <c r="K24" i="3" l="1"/>
  <c r="J24" i="3"/>
  <c r="I1" i="3" l="1"/>
  <c r="H1" i="3"/>
  <c r="X76" i="8" l="1"/>
  <c r="W76" i="8"/>
  <c r="V76" i="8"/>
  <c r="X61" i="8"/>
  <c r="W61" i="8"/>
  <c r="V61" i="8"/>
  <c r="X46" i="8"/>
  <c r="W46" i="8"/>
  <c r="V46" i="8"/>
  <c r="Z48" i="8"/>
  <c r="F46" i="8"/>
  <c r="F33" i="8"/>
  <c r="DE46" i="8"/>
  <c r="DD46" i="8"/>
  <c r="DC46" i="8"/>
  <c r="CZ46" i="8"/>
  <c r="CY46" i="8"/>
  <c r="CX46" i="8"/>
  <c r="CU46" i="8"/>
  <c r="CT46" i="8"/>
  <c r="CS46" i="8"/>
  <c r="CP46" i="8"/>
  <c r="CO46" i="8"/>
  <c r="CN46" i="8"/>
  <c r="CK46" i="8"/>
  <c r="CJ46" i="8"/>
  <c r="CI46" i="8"/>
  <c r="BV46" i="8"/>
  <c r="BU46" i="8"/>
  <c r="BT46" i="8"/>
  <c r="BQ46" i="8"/>
  <c r="BP46" i="8"/>
  <c r="BO46" i="8"/>
  <c r="BL46" i="8"/>
  <c r="BK46" i="8"/>
  <c r="BJ46" i="8"/>
  <c r="BG46" i="8"/>
  <c r="BF46" i="8"/>
  <c r="BE46" i="8"/>
  <c r="BB46" i="8"/>
  <c r="BA46" i="8"/>
  <c r="AZ46" i="8"/>
  <c r="AW46" i="8"/>
  <c r="AV46" i="8"/>
  <c r="AU46" i="8"/>
  <c r="AR46" i="8"/>
  <c r="AQ46" i="8"/>
  <c r="AP46" i="8"/>
  <c r="AM46" i="8"/>
  <c r="AL46" i="8"/>
  <c r="AK46" i="8"/>
  <c r="AH46" i="8"/>
  <c r="AG46" i="8"/>
  <c r="AF46" i="8"/>
  <c r="AC46" i="8"/>
  <c r="AB46" i="8"/>
  <c r="AA46" i="8"/>
  <c r="S46" i="8"/>
  <c r="R46" i="8"/>
  <c r="Q46" i="8"/>
  <c r="N46" i="8"/>
  <c r="M46" i="8"/>
  <c r="L46" i="8"/>
  <c r="I46" i="8"/>
  <c r="H46" i="8"/>
  <c r="G46" i="8"/>
  <c r="D46" i="8"/>
  <c r="C46" i="8"/>
  <c r="B46" i="8"/>
  <c r="CF46" i="8"/>
  <c r="CE46" i="8"/>
  <c r="CD46" i="8"/>
  <c r="CA46" i="8"/>
  <c r="BZ46" i="8"/>
  <c r="BY46" i="8"/>
  <c r="K33" i="8" l="1"/>
  <c r="P33" i="8" s="1"/>
  <c r="K46" i="8"/>
  <c r="P46" i="8" s="1"/>
  <c r="DE61" i="8"/>
  <c r="DD61" i="8"/>
  <c r="DC61" i="8"/>
  <c r="CZ61" i="8"/>
  <c r="CY61" i="8"/>
  <c r="CX61" i="8"/>
  <c r="CU61" i="8"/>
  <c r="CT61" i="8"/>
  <c r="CS61" i="8"/>
  <c r="U46" i="8" l="1"/>
  <c r="Z46" i="8"/>
  <c r="AE46" i="8" s="1"/>
  <c r="AJ46" i="8" s="1"/>
  <c r="AO46" i="8" s="1"/>
  <c r="AT46" i="8" s="1"/>
  <c r="AY46" i="8" s="1"/>
  <c r="BD46" i="8" s="1"/>
  <c r="BN46" i="8" s="1"/>
  <c r="BS46" i="8" s="1"/>
  <c r="BX46" i="8" s="1"/>
  <c r="CC46" i="8" s="1"/>
  <c r="CH46" i="8" s="1"/>
  <c r="CM46" i="8" s="1"/>
  <c r="CR46" i="8" s="1"/>
  <c r="CW46" i="8" s="1"/>
  <c r="DB46" i="8" s="1"/>
  <c r="DG46" i="8" s="1"/>
  <c r="DL46" i="8" s="1"/>
  <c r="DQ46" i="8" s="1"/>
  <c r="DV46" i="8" s="1"/>
  <c r="EA46" i="8" s="1"/>
  <c r="EF46" i="8" s="1"/>
  <c r="EK46" i="8" s="1"/>
  <c r="EP46" i="8" s="1"/>
  <c r="EU46" i="8" s="1"/>
  <c r="EZ46" i="8" s="1"/>
  <c r="FE46" i="8" s="1"/>
  <c r="FJ46" i="8" s="1"/>
  <c r="U33" i="8"/>
  <c r="Z33" i="8"/>
  <c r="AE33" i="8" s="1"/>
  <c r="AJ33" i="8" s="1"/>
  <c r="AO33" i="8" s="1"/>
  <c r="AT33" i="8" s="1"/>
  <c r="AY33" i="8" s="1"/>
  <c r="BD33" i="8" s="1"/>
  <c r="BN33" i="8" s="1"/>
  <c r="BS33" i="8" s="1"/>
  <c r="BX33" i="8" s="1"/>
  <c r="CC33" i="8" s="1"/>
  <c r="CH33" i="8" s="1"/>
  <c r="CM33" i="8" s="1"/>
  <c r="CR33" i="8" s="1"/>
  <c r="CW33" i="8" s="1"/>
  <c r="DB33" i="8" s="1"/>
  <c r="DG33" i="8" s="1"/>
  <c r="DL33" i="8" s="1"/>
  <c r="DQ33" i="8" s="1"/>
  <c r="DV33" i="8" s="1"/>
  <c r="EA33" i="8" s="1"/>
  <c r="EF33" i="8" s="1"/>
  <c r="EK33" i="8" s="1"/>
  <c r="EP33" i="8" s="1"/>
  <c r="EU33" i="8" s="1"/>
  <c r="EZ33" i="8" s="1"/>
  <c r="FE33" i="8" s="1"/>
  <c r="FJ33" i="8" s="1"/>
  <c r="C25" i="4"/>
  <c r="B3" i="4"/>
  <c r="K26" i="4"/>
  <c r="L26" i="4"/>
  <c r="M26" i="4"/>
  <c r="B16" i="4"/>
  <c r="C5" i="4" l="1"/>
  <c r="D5" i="4"/>
  <c r="E5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K25" i="3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J25" i="3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J37" i="3" s="1"/>
  <c r="J38" i="3" s="1"/>
  <c r="J39" i="3" s="1"/>
  <c r="J40" i="3" s="1"/>
  <c r="J41" i="3" s="1"/>
  <c r="J42" i="3" s="1"/>
  <c r="J43" i="3" s="1"/>
  <c r="J44" i="3" s="1"/>
  <c r="K46" i="3" l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J46" i="3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E4" i="4"/>
  <c r="D15" i="3"/>
  <c r="C4" i="4"/>
  <c r="B15" i="3"/>
  <c r="D4" i="4"/>
  <c r="C15" i="3"/>
  <c r="C6" i="4"/>
  <c r="D6" i="4"/>
  <c r="E6" i="4"/>
  <c r="CP76" i="8"/>
  <c r="CO76" i="8"/>
  <c r="CN76" i="8"/>
  <c r="CK76" i="8"/>
  <c r="CJ76" i="8"/>
  <c r="CI76" i="8"/>
  <c r="CC76" i="8"/>
  <c r="CH76" i="8" s="1"/>
  <c r="CM76" i="8" s="1"/>
  <c r="CF75" i="8"/>
  <c r="CE75" i="8"/>
  <c r="CD75" i="8"/>
  <c r="BY75" i="8"/>
  <c r="CF74" i="8"/>
  <c r="CE74" i="8"/>
  <c r="CD74" i="8"/>
  <c r="CA74" i="8"/>
  <c r="BZ74" i="8"/>
  <c r="BY74" i="8"/>
  <c r="CF73" i="8"/>
  <c r="CE73" i="8"/>
  <c r="CD73" i="8"/>
  <c r="CA73" i="8"/>
  <c r="BZ73" i="8"/>
  <c r="BY73" i="8"/>
  <c r="CF72" i="8"/>
  <c r="CE72" i="8"/>
  <c r="CD72" i="8"/>
  <c r="CA72" i="8"/>
  <c r="BZ72" i="8"/>
  <c r="BY72" i="8"/>
  <c r="CF71" i="8"/>
  <c r="CE71" i="8"/>
  <c r="CD71" i="8"/>
  <c r="CA71" i="8"/>
  <c r="BZ71" i="8"/>
  <c r="BY71" i="8"/>
  <c r="CF70" i="8"/>
  <c r="CE70" i="8"/>
  <c r="CD70" i="8"/>
  <c r="CA70" i="8"/>
  <c r="BZ70" i="8"/>
  <c r="BY70" i="8"/>
  <c r="CF69" i="8"/>
  <c r="CE69" i="8"/>
  <c r="CD69" i="8"/>
  <c r="CA69" i="8"/>
  <c r="BZ69" i="8"/>
  <c r="BY69" i="8"/>
  <c r="CF68" i="8"/>
  <c r="CE68" i="8"/>
  <c r="CD68" i="8"/>
  <c r="CA68" i="8"/>
  <c r="BZ68" i="8"/>
  <c r="BY68" i="8"/>
  <c r="CF67" i="8"/>
  <c r="CE67" i="8"/>
  <c r="CD67" i="8"/>
  <c r="CA67" i="8"/>
  <c r="BZ67" i="8"/>
  <c r="BY67" i="8"/>
  <c r="CF65" i="8"/>
  <c r="CE65" i="8"/>
  <c r="CD65" i="8"/>
  <c r="BY65" i="8"/>
  <c r="CF64" i="8"/>
  <c r="CE64" i="8"/>
  <c r="CA64" i="8"/>
  <c r="BZ64" i="8"/>
  <c r="BY64" i="8"/>
  <c r="CC63" i="8"/>
  <c r="CH63" i="8" s="1"/>
  <c r="CM63" i="8" s="1"/>
  <c r="CP61" i="8"/>
  <c r="CO61" i="8"/>
  <c r="CN61" i="8"/>
  <c r="CK61" i="8"/>
  <c r="CJ61" i="8"/>
  <c r="CI61" i="8"/>
  <c r="CC61" i="8"/>
  <c r="CH61" i="8" s="1"/>
  <c r="CM61" i="8" s="1"/>
  <c r="CR61" i="8" s="1"/>
  <c r="CW61" i="8" s="1"/>
  <c r="DB61" i="8" s="1"/>
  <c r="DG61" i="8" s="1"/>
  <c r="DL61" i="8" s="1"/>
  <c r="DQ61" i="8" s="1"/>
  <c r="DV61" i="8" s="1"/>
  <c r="EA61" i="8" s="1"/>
  <c r="EF61" i="8" s="1"/>
  <c r="EK61" i="8" s="1"/>
  <c r="EP61" i="8" s="1"/>
  <c r="EU61" i="8" s="1"/>
  <c r="EZ61" i="8" s="1"/>
  <c r="FE61" i="8" s="1"/>
  <c r="FJ61" i="8" s="1"/>
  <c r="CF60" i="8"/>
  <c r="CE60" i="8"/>
  <c r="CD60" i="8"/>
  <c r="CA60" i="8"/>
  <c r="BZ60" i="8"/>
  <c r="BY60" i="8"/>
  <c r="CF59" i="8"/>
  <c r="X94" i="8" s="1"/>
  <c r="I11" i="3" s="1"/>
  <c r="CE59" i="8"/>
  <c r="CD59" i="8"/>
  <c r="BZ59" i="8"/>
  <c r="BY59" i="8"/>
  <c r="CF58" i="8"/>
  <c r="CE58" i="8"/>
  <c r="CD58" i="8"/>
  <c r="CA58" i="8"/>
  <c r="BZ58" i="8"/>
  <c r="BY58" i="8"/>
  <c r="CF57" i="8"/>
  <c r="CE57" i="8"/>
  <c r="CD57" i="8"/>
  <c r="CA57" i="8"/>
  <c r="X92" i="8" s="1"/>
  <c r="I9" i="3" s="1"/>
  <c r="BZ57" i="8"/>
  <c r="BY57" i="8"/>
  <c r="CF56" i="8"/>
  <c r="CE56" i="8"/>
  <c r="CD56" i="8"/>
  <c r="CA56" i="8"/>
  <c r="BZ56" i="8"/>
  <c r="BY56" i="8"/>
  <c r="V91" i="8" s="1"/>
  <c r="G8" i="3" s="1"/>
  <c r="CF55" i="8"/>
  <c r="CE55" i="8"/>
  <c r="CD55" i="8"/>
  <c r="CA55" i="8"/>
  <c r="X90" i="8" s="1"/>
  <c r="I7" i="3" s="1"/>
  <c r="BZ55" i="8"/>
  <c r="BY55" i="8"/>
  <c r="CF54" i="8"/>
  <c r="CE54" i="8"/>
  <c r="CD54" i="8"/>
  <c r="CA54" i="8"/>
  <c r="BZ54" i="8"/>
  <c r="BY54" i="8"/>
  <c r="V89" i="8" s="1"/>
  <c r="G6" i="3" s="1"/>
  <c r="CF53" i="8"/>
  <c r="CE53" i="8"/>
  <c r="CD53" i="8"/>
  <c r="CA53" i="8"/>
  <c r="X88" i="8" s="1"/>
  <c r="I5" i="3" s="1"/>
  <c r="BZ53" i="8"/>
  <c r="BY53" i="8"/>
  <c r="CF52" i="8"/>
  <c r="CE52" i="8"/>
  <c r="CD52" i="8"/>
  <c r="CA52" i="8"/>
  <c r="BZ52" i="8"/>
  <c r="BY52" i="8"/>
  <c r="V87" i="8" s="1"/>
  <c r="G4" i="3" s="1"/>
  <c r="CF51" i="8"/>
  <c r="CE51" i="8"/>
  <c r="CD51" i="8"/>
  <c r="CA51" i="8"/>
  <c r="X86" i="8" s="1"/>
  <c r="I3" i="3" s="1"/>
  <c r="BZ51" i="8"/>
  <c r="BY51" i="8"/>
  <c r="CF50" i="8"/>
  <c r="CE50" i="8"/>
  <c r="CD50" i="8"/>
  <c r="CA50" i="8"/>
  <c r="BZ50" i="8"/>
  <c r="BY50" i="8"/>
  <c r="V85" i="8" s="1"/>
  <c r="G14" i="3" s="1"/>
  <c r="CF49" i="8"/>
  <c r="CE49" i="8"/>
  <c r="CD49" i="8"/>
  <c r="CA49" i="8"/>
  <c r="X84" i="8" s="1"/>
  <c r="I13" i="3" s="1"/>
  <c r="BZ49" i="8"/>
  <c r="BY49" i="8"/>
  <c r="CC48" i="8"/>
  <c r="CH48" i="8" s="1"/>
  <c r="CM48" i="8" s="1"/>
  <c r="W91" i="8" l="1"/>
  <c r="H8" i="3" s="1"/>
  <c r="X95" i="8"/>
  <c r="I12" i="3" s="1"/>
  <c r="W93" i="8"/>
  <c r="H10" i="3" s="1"/>
  <c r="V94" i="8"/>
  <c r="G11" i="3" s="1"/>
  <c r="C35" i="4" s="1"/>
  <c r="X85" i="8"/>
  <c r="I14" i="3" s="1"/>
  <c r="X87" i="8"/>
  <c r="I4" i="3" s="1"/>
  <c r="X89" i="8"/>
  <c r="I6" i="3" s="1"/>
  <c r="X91" i="8"/>
  <c r="I8" i="3" s="1"/>
  <c r="E32" i="4" s="1"/>
  <c r="W85" i="8"/>
  <c r="H14" i="3" s="1"/>
  <c r="D38" i="4" s="1"/>
  <c r="W89" i="8"/>
  <c r="H6" i="3" s="1"/>
  <c r="V84" i="8"/>
  <c r="G13" i="3" s="1"/>
  <c r="C37" i="4" s="1"/>
  <c r="V86" i="8"/>
  <c r="G3" i="3" s="1"/>
  <c r="V88" i="8"/>
  <c r="G5" i="3" s="1"/>
  <c r="V90" i="8"/>
  <c r="G7" i="3" s="1"/>
  <c r="V92" i="8"/>
  <c r="G9" i="3" s="1"/>
  <c r="C33" i="4" s="1"/>
  <c r="X93" i="8"/>
  <c r="I10" i="3" s="1"/>
  <c r="E34" i="4" s="1"/>
  <c r="W84" i="8"/>
  <c r="H13" i="3" s="1"/>
  <c r="W86" i="8"/>
  <c r="H3" i="3" s="1"/>
  <c r="W88" i="8"/>
  <c r="H5" i="3" s="1"/>
  <c r="D29" i="4" s="1"/>
  <c r="W90" i="8"/>
  <c r="H7" i="3" s="1"/>
  <c r="W92" i="8"/>
  <c r="H9" i="3" s="1"/>
  <c r="D33" i="4" s="1"/>
  <c r="W94" i="8"/>
  <c r="H11" i="3" s="1"/>
  <c r="V95" i="8"/>
  <c r="G12" i="3" s="1"/>
  <c r="C36" i="4" s="1"/>
  <c r="V93" i="8"/>
  <c r="G10" i="3" s="1"/>
  <c r="C34" i="4" s="1"/>
  <c r="W95" i="8"/>
  <c r="H12" i="3" s="1"/>
  <c r="W87" i="8"/>
  <c r="H4" i="3" s="1"/>
  <c r="D28" i="4" s="1"/>
  <c r="E16" i="4"/>
  <c r="C16" i="4"/>
  <c r="E37" i="4"/>
  <c r="C38" i="4"/>
  <c r="E28" i="4"/>
  <c r="C29" i="4"/>
  <c r="C31" i="4"/>
  <c r="E35" i="4"/>
  <c r="E38" i="4"/>
  <c r="E30" i="4"/>
  <c r="C28" i="4"/>
  <c r="E29" i="4"/>
  <c r="C30" i="4"/>
  <c r="E31" i="4"/>
  <c r="C32" i="4"/>
  <c r="D36" i="4"/>
  <c r="D30" i="4"/>
  <c r="D32" i="4"/>
  <c r="D34" i="4"/>
  <c r="E36" i="4"/>
  <c r="D37" i="4"/>
  <c r="D31" i="4"/>
  <c r="D35" i="4"/>
  <c r="D16" i="4"/>
  <c r="E33" i="4"/>
  <c r="BZ76" i="8"/>
  <c r="CE61" i="8"/>
  <c r="BY76" i="8"/>
  <c r="CD76" i="8"/>
  <c r="BY61" i="8"/>
  <c r="CF76" i="8"/>
  <c r="BZ61" i="8"/>
  <c r="CF61" i="8"/>
  <c r="CA61" i="8"/>
  <c r="CD61" i="8"/>
  <c r="CE76" i="8"/>
  <c r="CA76" i="8"/>
  <c r="H15" i="3" l="1"/>
  <c r="D27" i="4"/>
  <c r="G15" i="3"/>
  <c r="C27" i="4"/>
  <c r="C39" i="4" s="1"/>
  <c r="I15" i="3"/>
  <c r="E27" i="4"/>
  <c r="W96" i="8"/>
  <c r="V96" i="8"/>
  <c r="X96" i="8"/>
  <c r="I1" i="4"/>
  <c r="J2" i="4"/>
  <c r="K2" i="4"/>
  <c r="L2" i="4"/>
  <c r="F4" i="4"/>
  <c r="I3" i="4"/>
  <c r="I4" i="4"/>
  <c r="I5" i="4"/>
  <c r="I6" i="4"/>
  <c r="I7" i="4"/>
  <c r="I8" i="4"/>
  <c r="I9" i="4"/>
  <c r="I10" i="4"/>
  <c r="J15" i="3" l="1"/>
  <c r="C18" i="4"/>
  <c r="D39" i="4"/>
  <c r="D43" i="4" s="1"/>
  <c r="E39" i="4"/>
  <c r="E43" i="4" s="1"/>
  <c r="C41" i="4"/>
  <c r="F28" i="4"/>
  <c r="F29" i="4"/>
  <c r="F30" i="4"/>
  <c r="F31" i="4"/>
  <c r="F32" i="4"/>
  <c r="F33" i="4"/>
  <c r="F34" i="4"/>
  <c r="F35" i="4"/>
  <c r="F36" i="4"/>
  <c r="F37" i="4"/>
  <c r="F38" i="4"/>
  <c r="F27" i="4"/>
  <c r="C22" i="4" l="1"/>
  <c r="F16" i="4"/>
  <c r="L17" i="4" s="1"/>
  <c r="C20" i="4"/>
  <c r="D45" i="4"/>
  <c r="F39" i="4"/>
  <c r="C43" i="4"/>
  <c r="D41" i="4"/>
  <c r="C45" i="4"/>
  <c r="E45" i="4"/>
  <c r="E41" i="4"/>
  <c r="F15" i="3"/>
  <c r="F2" i="3"/>
  <c r="J12" i="3"/>
  <c r="J11" i="3"/>
  <c r="J10" i="3"/>
  <c r="J9" i="3"/>
  <c r="J8" i="3"/>
  <c r="J7" i="3"/>
  <c r="J6" i="3"/>
  <c r="J5" i="3"/>
  <c r="J4" i="3"/>
  <c r="J3" i="3"/>
  <c r="J14" i="3"/>
  <c r="J13" i="3"/>
  <c r="E4" i="3"/>
  <c r="E5" i="3"/>
  <c r="E6" i="3"/>
  <c r="E7" i="3"/>
  <c r="E8" i="3"/>
  <c r="E9" i="3"/>
  <c r="E10" i="3"/>
  <c r="E11" i="3"/>
  <c r="E12" i="3"/>
  <c r="E13" i="3"/>
  <c r="E14" i="3"/>
  <c r="E3" i="3"/>
  <c r="F1" i="3"/>
  <c r="B25" i="4" s="1"/>
  <c r="I25" i="4" s="1"/>
  <c r="B1" i="3"/>
  <c r="B2" i="4" s="1"/>
  <c r="G2" i="3"/>
  <c r="H2" i="3"/>
  <c r="I2" i="3"/>
  <c r="A3" i="3"/>
  <c r="A4" i="3"/>
  <c r="A5" i="3"/>
  <c r="A6" i="3"/>
  <c r="A7" i="3"/>
  <c r="A8" i="3"/>
  <c r="A9" i="3"/>
  <c r="A10" i="3"/>
  <c r="A11" i="3"/>
  <c r="A12" i="3"/>
  <c r="A13" i="3"/>
  <c r="A14" i="3"/>
  <c r="B2" i="3"/>
  <c r="C2" i="3"/>
  <c r="D2" i="3"/>
  <c r="E15" i="3" l="1"/>
  <c r="B26" i="4"/>
  <c r="F10" i="3"/>
  <c r="B34" i="4" s="1"/>
  <c r="B13" i="4"/>
  <c r="F12" i="3"/>
  <c r="B36" i="4" s="1"/>
  <c r="B15" i="4"/>
  <c r="F8" i="3"/>
  <c r="B32" i="4" s="1"/>
  <c r="B11" i="4"/>
  <c r="F4" i="3"/>
  <c r="B28" i="4" s="1"/>
  <c r="B7" i="4"/>
  <c r="F6" i="3"/>
  <c r="B30" i="4" s="1"/>
  <c r="B9" i="4"/>
  <c r="F14" i="3"/>
  <c r="B38" i="4" s="1"/>
  <c r="B5" i="4"/>
  <c r="F9" i="3"/>
  <c r="B33" i="4" s="1"/>
  <c r="B12" i="4"/>
  <c r="F5" i="3"/>
  <c r="B29" i="4" s="1"/>
  <c r="B8" i="4"/>
  <c r="F11" i="3"/>
  <c r="B35" i="4" s="1"/>
  <c r="B14" i="4"/>
  <c r="F7" i="3"/>
  <c r="B31" i="4" s="1"/>
  <c r="B10" i="4"/>
  <c r="F3" i="3"/>
  <c r="B27" i="4" s="1"/>
  <c r="B6" i="4"/>
  <c r="B39" i="4"/>
  <c r="F13" i="3"/>
  <c r="B37" i="4" s="1"/>
  <c r="B4" i="4"/>
  <c r="J17" i="4"/>
  <c r="K17" i="4"/>
  <c r="F6" i="4"/>
  <c r="F5" i="4"/>
  <c r="F12" i="4"/>
  <c r="F8" i="4"/>
  <c r="F14" i="4"/>
  <c r="F10" i="4"/>
  <c r="F13" i="4"/>
  <c r="F9" i="4"/>
  <c r="F15" i="4"/>
  <c r="F11" i="4"/>
  <c r="F7" i="4"/>
  <c r="E20" i="4"/>
  <c r="E22" i="4"/>
  <c r="E18" i="4"/>
  <c r="R96" i="8"/>
  <c r="Q96" i="8"/>
  <c r="N96" i="8"/>
  <c r="M96" i="8"/>
  <c r="L96" i="8"/>
  <c r="F96" i="8"/>
  <c r="K96" i="8" s="1"/>
  <c r="P96" i="8" s="1"/>
  <c r="U96" i="8" s="1"/>
  <c r="Z96" i="8" s="1"/>
  <c r="AE96" i="8" s="1"/>
  <c r="F83" i="8"/>
  <c r="K83" i="8" s="1"/>
  <c r="P83" i="8" s="1"/>
  <c r="U83" i="8" s="1"/>
  <c r="Z83" i="8" s="1"/>
  <c r="AE83" i="8" s="1"/>
  <c r="D96" i="8"/>
  <c r="C96" i="8"/>
  <c r="B96" i="8"/>
  <c r="BV76" i="8"/>
  <c r="BU76" i="8"/>
  <c r="BT76" i="8"/>
  <c r="BQ76" i="8"/>
  <c r="BP76" i="8"/>
  <c r="BO76" i="8"/>
  <c r="BL76" i="8"/>
  <c r="BK76" i="8"/>
  <c r="BJ76" i="8"/>
  <c r="BG76" i="8"/>
  <c r="BF76" i="8"/>
  <c r="BE76" i="8"/>
  <c r="BB76" i="8"/>
  <c r="BA76" i="8"/>
  <c r="AZ76" i="8"/>
  <c r="AW76" i="8"/>
  <c r="AV76" i="8"/>
  <c r="AU76" i="8"/>
  <c r="AR76" i="8"/>
  <c r="AQ76" i="8"/>
  <c r="AP76" i="8"/>
  <c r="AM76" i="8"/>
  <c r="AL76" i="8"/>
  <c r="AK76" i="8"/>
  <c r="AH76" i="8"/>
  <c r="AG76" i="8"/>
  <c r="AF76" i="8"/>
  <c r="AC76" i="8"/>
  <c r="AB76" i="8"/>
  <c r="AA76" i="8"/>
  <c r="S76" i="8"/>
  <c r="R76" i="8"/>
  <c r="Q76" i="8"/>
  <c r="N76" i="8"/>
  <c r="M76" i="8"/>
  <c r="L76" i="8"/>
  <c r="I76" i="8"/>
  <c r="H76" i="8"/>
  <c r="G76" i="8"/>
  <c r="F76" i="8"/>
  <c r="D76" i="8"/>
  <c r="C76" i="8"/>
  <c r="B76" i="8"/>
  <c r="F63" i="8"/>
  <c r="BV61" i="8"/>
  <c r="BU61" i="8"/>
  <c r="BT61" i="8"/>
  <c r="BQ61" i="8"/>
  <c r="BP61" i="8"/>
  <c r="BO61" i="8"/>
  <c r="BL61" i="8"/>
  <c r="BK61" i="8"/>
  <c r="BJ61" i="8"/>
  <c r="BG61" i="8"/>
  <c r="BF61" i="8"/>
  <c r="BE61" i="8"/>
  <c r="BB61" i="8"/>
  <c r="BA61" i="8"/>
  <c r="AZ61" i="8"/>
  <c r="AW61" i="8"/>
  <c r="AV61" i="8"/>
  <c r="AU61" i="8"/>
  <c r="AR61" i="8"/>
  <c r="AQ61" i="8"/>
  <c r="AP61" i="8"/>
  <c r="AM61" i="8"/>
  <c r="AL61" i="8"/>
  <c r="AK61" i="8"/>
  <c r="AH61" i="8"/>
  <c r="AG61" i="8"/>
  <c r="AF61" i="8"/>
  <c r="AC61" i="8"/>
  <c r="AB61" i="8"/>
  <c r="AA61" i="8"/>
  <c r="S61" i="8"/>
  <c r="R61" i="8"/>
  <c r="Q61" i="8"/>
  <c r="N61" i="8"/>
  <c r="M61" i="8"/>
  <c r="L61" i="8"/>
  <c r="P61" i="8"/>
  <c r="I61" i="8"/>
  <c r="H61" i="8"/>
  <c r="G61" i="8"/>
  <c r="D61" i="8"/>
  <c r="C61" i="8"/>
  <c r="B61" i="8"/>
  <c r="C2" i="7" l="1"/>
  <c r="K63" i="8"/>
  <c r="P63" i="8" s="1"/>
  <c r="K76" i="8"/>
  <c r="P76" i="8" s="1"/>
  <c r="Z61" i="8"/>
  <c r="AE61" i="8" s="1"/>
  <c r="AJ61" i="8" s="1"/>
  <c r="AO61" i="8" s="1"/>
  <c r="AT61" i="8" s="1"/>
  <c r="AY61" i="8" s="1"/>
  <c r="BD61" i="8" s="1"/>
  <c r="BN61" i="8" s="1"/>
  <c r="BS61" i="8" s="1"/>
  <c r="U61" i="8"/>
  <c r="G96" i="8"/>
  <c r="H96" i="8"/>
  <c r="D18" i="4"/>
  <c r="F18" i="4" s="1"/>
  <c r="F17" i="4" s="1"/>
  <c r="J13" i="4" s="1"/>
  <c r="J14" i="4" s="1"/>
  <c r="D20" i="4"/>
  <c r="F20" i="4" s="1"/>
  <c r="F19" i="4" s="1"/>
  <c r="K13" i="4" s="1"/>
  <c r="D22" i="4"/>
  <c r="F22" i="4" s="1"/>
  <c r="F21" i="4" s="1"/>
  <c r="L13" i="4" s="1"/>
  <c r="I96" i="8"/>
  <c r="S96" i="8"/>
  <c r="Z63" i="8" l="1"/>
  <c r="AE63" i="8" s="1"/>
  <c r="AJ63" i="8" s="1"/>
  <c r="AO63" i="8" s="1"/>
  <c r="AT63" i="8" s="1"/>
  <c r="AY63" i="8" s="1"/>
  <c r="BD63" i="8" s="1"/>
  <c r="BN63" i="8" s="1"/>
  <c r="BS63" i="8" s="1"/>
  <c r="U63" i="8"/>
  <c r="Z76" i="8"/>
  <c r="AE76" i="8" s="1"/>
  <c r="AJ76" i="8" s="1"/>
  <c r="AO76" i="8" s="1"/>
  <c r="AT76" i="8" s="1"/>
  <c r="AY76" i="8" s="1"/>
  <c r="BD76" i="8" s="1"/>
  <c r="BI76" i="8" s="1"/>
  <c r="BN76" i="8" s="1"/>
  <c r="BS76" i="8" s="1"/>
  <c r="U76" i="8"/>
  <c r="L14" i="4"/>
  <c r="K14" i="4"/>
  <c r="B9" i="7"/>
  <c r="L1" i="5" l="1"/>
  <c r="D1" i="5"/>
  <c r="C28" i="7" l="1"/>
  <c r="B27" i="7" l="1"/>
  <c r="B26" i="7"/>
  <c r="B7" i="7"/>
  <c r="B8" i="7"/>
  <c r="B6" i="7"/>
  <c r="C10" i="7"/>
  <c r="B10" i="7"/>
  <c r="B19" i="5" l="1"/>
  <c r="I34" i="4" l="1"/>
  <c r="H10" i="6"/>
  <c r="H1" i="6" l="1"/>
  <c r="I13" i="5" l="1"/>
  <c r="D14" i="6" s="1"/>
  <c r="H13" i="5"/>
  <c r="C14" i="6" s="1"/>
  <c r="I12" i="5"/>
  <c r="D13" i="6" s="1"/>
  <c r="H12" i="5"/>
  <c r="C13" i="6" s="1"/>
  <c r="I11" i="5"/>
  <c r="D12" i="6" s="1"/>
  <c r="H11" i="5"/>
  <c r="C12" i="6" s="1"/>
  <c r="I10" i="5"/>
  <c r="D11" i="6" s="1"/>
  <c r="H10" i="5"/>
  <c r="C11" i="6" s="1"/>
  <c r="I9" i="5"/>
  <c r="D10" i="6" s="1"/>
  <c r="H9" i="5"/>
  <c r="C10" i="6" s="1"/>
  <c r="I8" i="5"/>
  <c r="D9" i="6" s="1"/>
  <c r="H8" i="5"/>
  <c r="C9" i="6" s="1"/>
  <c r="I7" i="5"/>
  <c r="D8" i="6" s="1"/>
  <c r="H7" i="5"/>
  <c r="C8" i="6" s="1"/>
  <c r="I6" i="5"/>
  <c r="D7" i="6" s="1"/>
  <c r="H6" i="5"/>
  <c r="C7" i="6" s="1"/>
  <c r="I5" i="5"/>
  <c r="D6" i="6" s="1"/>
  <c r="H5" i="5"/>
  <c r="C6" i="6" s="1"/>
  <c r="I4" i="5"/>
  <c r="D5" i="6" s="1"/>
  <c r="H4" i="5"/>
  <c r="C5" i="6" s="1"/>
  <c r="I3" i="5"/>
  <c r="D4" i="6" s="1"/>
  <c r="H3" i="5"/>
  <c r="C4" i="6" s="1"/>
  <c r="I2" i="5"/>
  <c r="D3" i="6" s="1"/>
  <c r="H2" i="5"/>
  <c r="C3" i="6" s="1"/>
  <c r="D2" i="6" l="1"/>
  <c r="C2" i="6"/>
  <c r="B16" i="6"/>
  <c r="B15" i="6"/>
  <c r="B2" i="6"/>
  <c r="E14" i="6"/>
  <c r="E13" i="6"/>
  <c r="E12" i="6"/>
  <c r="E11" i="6"/>
  <c r="H9" i="6"/>
  <c r="E10" i="6"/>
  <c r="E9" i="6"/>
  <c r="H8" i="6"/>
  <c r="E8" i="6"/>
  <c r="H7" i="6"/>
  <c r="E7" i="6"/>
  <c r="H6" i="6"/>
  <c r="E6" i="6"/>
  <c r="H5" i="6"/>
  <c r="E5" i="6"/>
  <c r="H4" i="6"/>
  <c r="E4" i="6"/>
  <c r="H3" i="6"/>
  <c r="K2" i="6"/>
  <c r="J2" i="6"/>
  <c r="I2" i="6"/>
  <c r="J3" i="5"/>
  <c r="M3" i="5" s="1"/>
  <c r="J4" i="5"/>
  <c r="M4" i="5" s="1"/>
  <c r="J5" i="5"/>
  <c r="M5" i="5" s="1"/>
  <c r="J6" i="5"/>
  <c r="M6" i="5" s="1"/>
  <c r="J7" i="5"/>
  <c r="M7" i="5" s="1"/>
  <c r="J8" i="5"/>
  <c r="M8" i="5" s="1"/>
  <c r="J9" i="5"/>
  <c r="M9" i="5" s="1"/>
  <c r="J10" i="5"/>
  <c r="M10" i="5" s="1"/>
  <c r="J11" i="5"/>
  <c r="M11" i="5" s="1"/>
  <c r="J12" i="5"/>
  <c r="M12" i="5" s="1"/>
  <c r="J13" i="5"/>
  <c r="M13" i="5" s="1"/>
  <c r="J2" i="5"/>
  <c r="N2" i="5" s="1"/>
  <c r="B26" i="5"/>
  <c r="B25" i="5"/>
  <c r="I14" i="5"/>
  <c r="D15" i="6" s="1"/>
  <c r="H14" i="5"/>
  <c r="C15" i="6" s="1"/>
  <c r="F14" i="5"/>
  <c r="E14" i="5"/>
  <c r="C14" i="5"/>
  <c r="B14" i="5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D5" i="5"/>
  <c r="G5" i="5" s="1"/>
  <c r="D4" i="5"/>
  <c r="G4" i="5" s="1"/>
  <c r="D3" i="5"/>
  <c r="G3" i="5" s="1"/>
  <c r="D2" i="5"/>
  <c r="G2" i="5" s="1"/>
  <c r="I29" i="4"/>
  <c r="I33" i="4"/>
  <c r="I32" i="4"/>
  <c r="I31" i="4"/>
  <c r="I30" i="4"/>
  <c r="I28" i="4"/>
  <c r="I27" i="4"/>
  <c r="E15" i="6" l="1"/>
  <c r="B3" i="6"/>
  <c r="L2" i="5"/>
  <c r="B7" i="6"/>
  <c r="L6" i="5"/>
  <c r="B11" i="6"/>
  <c r="L10" i="5"/>
  <c r="B4" i="6"/>
  <c r="L3" i="5"/>
  <c r="B6" i="6"/>
  <c r="L5" i="5"/>
  <c r="B8" i="6"/>
  <c r="L7" i="5"/>
  <c r="B10" i="6"/>
  <c r="L9" i="5"/>
  <c r="B12" i="6"/>
  <c r="L11" i="5"/>
  <c r="B14" i="6"/>
  <c r="L13" i="5"/>
  <c r="N13" i="5"/>
  <c r="N11" i="5"/>
  <c r="N9" i="5"/>
  <c r="N7" i="5"/>
  <c r="N5" i="5"/>
  <c r="N3" i="5"/>
  <c r="B5" i="6"/>
  <c r="L4" i="5"/>
  <c r="B9" i="6"/>
  <c r="L8" i="5"/>
  <c r="B13" i="6"/>
  <c r="L12" i="5"/>
  <c r="M2" i="5"/>
  <c r="N12" i="5"/>
  <c r="N10" i="5"/>
  <c r="N8" i="5"/>
  <c r="N6" i="5"/>
  <c r="N4" i="5"/>
  <c r="H15" i="5"/>
  <c r="C16" i="6" s="1"/>
  <c r="I15" i="5"/>
  <c r="D16" i="6" s="1"/>
  <c r="J14" i="5"/>
  <c r="J15" i="5" s="1"/>
  <c r="F15" i="5"/>
  <c r="E15" i="5"/>
  <c r="C15" i="5"/>
  <c r="B15" i="5"/>
  <c r="C20" i="6"/>
  <c r="C22" i="6"/>
  <c r="C18" i="6"/>
  <c r="D22" i="6"/>
  <c r="D18" i="6"/>
  <c r="D20" i="6"/>
  <c r="E3" i="6"/>
  <c r="J17" i="6" l="1"/>
  <c r="K17" i="6"/>
  <c r="I17" i="6"/>
  <c r="E16" i="6"/>
  <c r="E18" i="6"/>
  <c r="E17" i="6" s="1"/>
  <c r="I13" i="6" s="1"/>
  <c r="I14" i="6" s="1"/>
  <c r="E20" i="6"/>
  <c r="E19" i="6" s="1"/>
  <c r="J13" i="6" s="1"/>
  <c r="E22" i="6"/>
  <c r="E21" i="6" s="1"/>
  <c r="K13" i="6" s="1"/>
  <c r="K14" i="6" l="1"/>
  <c r="J14" i="6"/>
  <c r="F45" i="4" l="1"/>
  <c r="F43" i="4"/>
  <c r="F42" i="4" s="1"/>
  <c r="L37" i="4" s="1"/>
  <c r="F41" i="4"/>
  <c r="F40" i="4" s="1"/>
  <c r="K37" i="4" s="1"/>
  <c r="L38" i="4" l="1"/>
  <c r="K38" i="4"/>
  <c r="F44" i="4"/>
  <c r="M37" i="4"/>
</calcChain>
</file>

<file path=xl/sharedStrings.xml><?xml version="1.0" encoding="utf-8"?>
<sst xmlns="http://schemas.openxmlformats.org/spreadsheetml/2006/main" count="3325" uniqueCount="306">
  <si>
    <t>Ragione_sociale</t>
  </si>
  <si>
    <t>P.IVA</t>
  </si>
  <si>
    <t>Indirizzo_legale</t>
  </si>
  <si>
    <t>Comune_legale</t>
  </si>
  <si>
    <t>CAP_legale</t>
  </si>
  <si>
    <t>Provincia_legale</t>
  </si>
  <si>
    <t>Indirizzo_fatturazione</t>
  </si>
  <si>
    <t>Comune_fatturazione</t>
  </si>
  <si>
    <t>CAP_fatturazione</t>
  </si>
  <si>
    <t>Provincia_fatturazione</t>
  </si>
  <si>
    <t>Responsabile_amministrativo</t>
  </si>
  <si>
    <t>Indirizzo_e-mail</t>
  </si>
  <si>
    <t>Telefono</t>
  </si>
  <si>
    <t>Fax</t>
  </si>
  <si>
    <t>DATI</t>
  </si>
  <si>
    <t>Prezzo di riferimento</t>
  </si>
  <si>
    <t>Modalità pagamento preferita</t>
  </si>
  <si>
    <t>GG pagamento minimi</t>
  </si>
  <si>
    <t>si/no</t>
  </si>
  <si>
    <t>Preferenza indice</t>
  </si>
  <si>
    <t>Fornitori esclusi</t>
  </si>
  <si>
    <t>x/y/z</t>
  </si>
  <si>
    <t>F1</t>
  </si>
  <si>
    <t>F2</t>
  </si>
  <si>
    <t>F3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</si>
  <si>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</si>
  <si>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</si>
  <si>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</si>
  <si>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</si>
  <si>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</si>
  <si>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</si>
  <si>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</si>
  <si>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</si>
  <si>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</si>
  <si>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</si>
  <si>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</si>
  <si>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</si>
  <si>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Ripartizione</t>
  </si>
  <si>
    <t>POD</t>
  </si>
  <si>
    <t>Ragione sociale</t>
  </si>
  <si>
    <t>Indirizzo Prelievo</t>
  </si>
  <si>
    <t>Località</t>
  </si>
  <si>
    <t>Provincia</t>
  </si>
  <si>
    <t>Inizio fornitura</t>
  </si>
  <si>
    <t>Fine fornitura</t>
  </si>
  <si>
    <t xml:space="preserve">                                    Dettagli</t>
  </si>
  <si>
    <t>neutro</t>
  </si>
  <si>
    <t>15ggdf/fime mese df/ecc</t>
  </si>
  <si>
    <t>Garanzie fideiussione/deposito/altro</t>
  </si>
  <si>
    <t>dipende da situazione finanziaria dell'azienda o del gruppo</t>
  </si>
  <si>
    <t>Fisso, Pun, Itec, Misto, ecc</t>
  </si>
  <si>
    <t>Totale €</t>
  </si>
  <si>
    <t>Totale</t>
  </si>
  <si>
    <t>€/MWh Prezzo fisso</t>
  </si>
  <si>
    <t>Capitolato</t>
  </si>
  <si>
    <t>Cessione crediti</t>
  </si>
  <si>
    <t>Garanzie</t>
  </si>
  <si>
    <t>Cambio indice</t>
  </si>
  <si>
    <t>Prezzo Fisso</t>
  </si>
  <si>
    <t>Diff su base annua</t>
  </si>
  <si>
    <t>PUN</t>
  </si>
  <si>
    <t>Dettagli</t>
  </si>
  <si>
    <t>Codice_fiscale</t>
  </si>
  <si>
    <t>Email_invio_fatturazione</t>
  </si>
  <si>
    <t>Rappresentante_legale</t>
  </si>
  <si>
    <t>Sede</t>
  </si>
  <si>
    <t>NOTE PER LA COMPILAZIONE</t>
  </si>
  <si>
    <t>verificare la data di scadenza del precedente contratto ed eventuali clausole per il recesso</t>
  </si>
  <si>
    <t>Prezzo medio ponderato posto a base d'asta €/MWh</t>
  </si>
  <si>
    <t>Rinuncia al recesso</t>
  </si>
  <si>
    <t>Fornitore 1</t>
  </si>
  <si>
    <t>Fornitore 2</t>
  </si>
  <si>
    <t>Fornitore 3</t>
  </si>
  <si>
    <t>Previsioni indice (in caso di indicizzati) mensile</t>
  </si>
  <si>
    <t>Preferenza data e ora asta</t>
  </si>
  <si>
    <t>lun-ven negativo/prima delle 11 e dopo le 16 negativo</t>
  </si>
  <si>
    <t>Modalità pagamenti</t>
  </si>
  <si>
    <t>data</t>
  </si>
  <si>
    <t>ora</t>
  </si>
  <si>
    <t>indicare se prezzo target altrimenti definizione congiunta</t>
  </si>
  <si>
    <t>Previsione indice</t>
  </si>
  <si>
    <t>Possibilità cambio indice in corso di fornitura</t>
  </si>
  <si>
    <t>SI</t>
  </si>
  <si>
    <t>NO</t>
  </si>
  <si>
    <t>SUGGERIMENTI E CONDIZIONI MIGLIORI PER IL PREZZO</t>
  </si>
  <si>
    <t>15 ggdf</t>
  </si>
  <si>
    <t>Off Peak</t>
  </si>
  <si>
    <t>Peak</t>
  </si>
  <si>
    <t>logo</t>
  </si>
  <si>
    <t>Analisi sintetica</t>
  </si>
  <si>
    <t>Penali</t>
  </si>
  <si>
    <t>Potenza disponibile kW</t>
  </si>
  <si>
    <t>Cap</t>
  </si>
  <si>
    <t>Fornitura</t>
  </si>
  <si>
    <t>Buyer</t>
  </si>
  <si>
    <t>Modalità pagamento</t>
  </si>
  <si>
    <t>Dilazione pagamento</t>
  </si>
  <si>
    <t>Cessione dei crediti</t>
  </si>
  <si>
    <t>Indice</t>
  </si>
  <si>
    <t>Corrispettivi inclusi</t>
  </si>
  <si>
    <t>Oneri di sbilanciamento</t>
  </si>
  <si>
    <t>Oneri CO2</t>
  </si>
  <si>
    <t>Certificati verdi</t>
  </si>
  <si>
    <t>Oneri di interconnessione</t>
  </si>
  <si>
    <t>Oneri di congestione delle reti</t>
  </si>
  <si>
    <t>Import</t>
  </si>
  <si>
    <t>Cip 6</t>
  </si>
  <si>
    <t>Corrispettivi esclusi</t>
  </si>
  <si>
    <t>Oneri di trasporto</t>
  </si>
  <si>
    <t>Oneri di distribuzione</t>
  </si>
  <si>
    <t>Perdite di rete</t>
  </si>
  <si>
    <t>Oneri di dispacciamento</t>
  </si>
  <si>
    <t>Iva, salvo esclusioni</t>
  </si>
  <si>
    <t>Imposte erariali, salvo esclusioni</t>
  </si>
  <si>
    <t>Oneri di sistema</t>
  </si>
  <si>
    <t>Servizi ausiliari</t>
  </si>
  <si>
    <t>Possibilità cambio indice</t>
  </si>
  <si>
    <t>Visualizzazione fatture on line</t>
  </si>
  <si>
    <t>Invio fatture in formato elettronico</t>
  </si>
  <si>
    <t xml:space="preserve">Dettaglio delle tariffe di fornitura </t>
  </si>
  <si>
    <t>Referente aziendale diretto</t>
  </si>
  <si>
    <t>Energia elettrica MWh</t>
  </si>
  <si>
    <t>Tipologia fasce</t>
  </si>
  <si>
    <t>NB: si precisa che la tabella recepisce solo alcune delle informazioni fondamentali del capitolato</t>
  </si>
  <si>
    <t>Attuale fornitore</t>
  </si>
  <si>
    <t>Riferimenti, tel, email</t>
  </si>
  <si>
    <t>Previsione 2015</t>
  </si>
  <si>
    <t>Parziale</t>
  </si>
  <si>
    <t>Totale previsione</t>
  </si>
  <si>
    <t>Oneri commercializzazione</t>
  </si>
  <si>
    <t>sdd/bonifico/altro</t>
  </si>
  <si>
    <t>Sdd</t>
  </si>
  <si>
    <t>FISSO</t>
  </si>
  <si>
    <t>BON</t>
  </si>
  <si>
    <t>30 GGDF</t>
  </si>
  <si>
    <t>LIMITI DI LEGGE</t>
  </si>
  <si>
    <t>MEDIA OFFERTE</t>
  </si>
  <si>
    <t>Note</t>
  </si>
  <si>
    <t>Fattura non aggregata</t>
  </si>
  <si>
    <t>CENTRO AGROALIMENTARE DI NAPOLI SCPA</t>
  </si>
  <si>
    <t>C.A.R   S.C.P.A</t>
  </si>
  <si>
    <t>MERCAFIR  S.C.P.A</t>
  </si>
  <si>
    <t>SO.GE.MI.    S.P.A</t>
  </si>
  <si>
    <t>05888670634</t>
  </si>
  <si>
    <t>03853631004</t>
  </si>
  <si>
    <t>03516950155</t>
  </si>
  <si>
    <t>VIA PALAZZIELLO</t>
  </si>
  <si>
    <t>VIA TENUTA DEL CAVALIERE 1</t>
  </si>
  <si>
    <t>PIAZZA E. ARTOM 12</t>
  </si>
  <si>
    <t>VIA C. LOMBROSO 54</t>
  </si>
  <si>
    <t>GUIDONIA MONTECELIO</t>
  </si>
  <si>
    <t>FIRENZE</t>
  </si>
  <si>
    <t>MILANO</t>
  </si>
  <si>
    <t>00012</t>
  </si>
  <si>
    <t>NAPOLI</t>
  </si>
  <si>
    <t>ROMA</t>
  </si>
  <si>
    <t>Sedi</t>
  </si>
  <si>
    <t>IT001E00224523</t>
  </si>
  <si>
    <t>NA</t>
  </si>
  <si>
    <t>IT002E4122404A</t>
  </si>
  <si>
    <t>IT001E00027703</t>
  </si>
  <si>
    <t>VIALE ALESSANDRO GUIDONI SNC</t>
  </si>
  <si>
    <t>IT012E00000975</t>
  </si>
  <si>
    <t>VIA C. LOMBROSO 95</t>
  </si>
  <si>
    <t>IT012E00000974</t>
  </si>
  <si>
    <t>IT012E12802719</t>
  </si>
  <si>
    <t>IT012E00000978</t>
  </si>
  <si>
    <t>VIA MOLISE  62</t>
  </si>
  <si>
    <t>IT012E00000980</t>
  </si>
  <si>
    <t>IT012E00001051</t>
  </si>
  <si>
    <t>IT012E00000979</t>
  </si>
  <si>
    <t>IT012E00000977</t>
  </si>
  <si>
    <t>IT012E00011229</t>
  </si>
  <si>
    <t>VIA C. LOMBROSO 32</t>
  </si>
  <si>
    <t>IT012E00217909</t>
  </si>
  <si>
    <t>VIA C. LOMBROSO 53</t>
  </si>
  <si>
    <t>RM</t>
  </si>
  <si>
    <t>FI</t>
  </si>
  <si>
    <t>MI</t>
  </si>
  <si>
    <t>Totale 2015</t>
  </si>
  <si>
    <t>Totale 2014</t>
  </si>
  <si>
    <t>03967900485</t>
  </si>
  <si>
    <t>m.caldari@agroalimroma.it</t>
  </si>
  <si>
    <t>lorenzo.rocchi@mercafir.it</t>
  </si>
  <si>
    <t>protocollo@mercatimilano.telecompec.it</t>
  </si>
  <si>
    <t>n.duro@agroalimroma.it</t>
  </si>
  <si>
    <t>donella.fantechi@mercafir.it</t>
  </si>
  <si>
    <t>0660501201</t>
  </si>
  <si>
    <t>0554393215</t>
  </si>
  <si>
    <t>0660501276</t>
  </si>
  <si>
    <t>0554393246</t>
  </si>
  <si>
    <t xml:space="preserve">VOLLA </t>
  </si>
  <si>
    <t xml:space="preserve">info@caan.it </t>
  </si>
  <si>
    <t>r.fortunato@caan.it</t>
  </si>
  <si>
    <t>02550051</t>
  </si>
  <si>
    <t>0255005309</t>
  </si>
  <si>
    <t>0815777201</t>
  </si>
  <si>
    <t>0815777200</t>
  </si>
  <si>
    <t>TOTALE</t>
  </si>
  <si>
    <t>Tensione</t>
  </si>
  <si>
    <t>MT</t>
  </si>
  <si>
    <t>VERONAMERCATO S.C.P.A.</t>
  </si>
  <si>
    <t>02223440237</t>
  </si>
  <si>
    <t>VIA SOMMACAMPAGNA 63 D/E</t>
  </si>
  <si>
    <t>VERONA</t>
  </si>
  <si>
    <t>amministrazione@veronamercato.it</t>
  </si>
  <si>
    <t>Rag. Federico Cordioli</t>
  </si>
  <si>
    <t>uff.tecnico@veronamercato.it</t>
  </si>
  <si>
    <t>0458632111</t>
  </si>
  <si>
    <t>0458632112</t>
  </si>
  <si>
    <t>IT024E00213905</t>
  </si>
  <si>
    <t>VERONAMERCATO S.P.A.</t>
  </si>
  <si>
    <t>VR</t>
  </si>
  <si>
    <t>IT024E01051356</t>
  </si>
  <si>
    <t>IT024E00230325</t>
  </si>
  <si>
    <t>IT024E00230326</t>
  </si>
  <si>
    <t>BT</t>
  </si>
  <si>
    <t>VOLLA</t>
  </si>
  <si>
    <t>Totale Previsione</t>
  </si>
  <si>
    <t>IT012E12802723</t>
  </si>
  <si>
    <t>IT012E00218916</t>
  </si>
  <si>
    <t>IT002E3842216A</t>
  </si>
  <si>
    <t>IT002E4162674A</t>
  </si>
  <si>
    <t>IT002E4267453A</t>
  </si>
  <si>
    <t>Ausil. POD1 e Tronchetto</t>
  </si>
  <si>
    <t>VIA LUDOVISI</t>
  </si>
  <si>
    <t>VIA TENUTA DEL CAVALLIERE</t>
  </si>
  <si>
    <t>* STIMA</t>
  </si>
  <si>
    <t>IT012E00218406</t>
  </si>
  <si>
    <t>ex</t>
  </si>
  <si>
    <t>IT012E12842331</t>
  </si>
  <si>
    <t>Previsione</t>
  </si>
  <si>
    <t>LOTTO 1</t>
  </si>
  <si>
    <t>LOTTO 2</t>
  </si>
  <si>
    <t>Previsione 2018</t>
  </si>
  <si>
    <t>Periodo lotto 1</t>
  </si>
  <si>
    <t>C.A.A.T. S.C.P.A.</t>
  </si>
  <si>
    <t>IT001E04164603</t>
  </si>
  <si>
    <t>IT001E04164599</t>
  </si>
  <si>
    <t>IT001E00001010</t>
  </si>
  <si>
    <t>IT001E00000901</t>
  </si>
  <si>
    <t>IT001E00000899</t>
  </si>
  <si>
    <t>IT001E00000897</t>
  </si>
  <si>
    <t>IT001E00001269</t>
  </si>
  <si>
    <t>IT001E00001018</t>
  </si>
  <si>
    <t>IT001E00000932</t>
  </si>
  <si>
    <t>IT001E00000933</t>
  </si>
  <si>
    <t>IT001E00642033</t>
  </si>
  <si>
    <t>IT001E00642138</t>
  </si>
  <si>
    <t>STRADA DEL PORTONE, 10</t>
  </si>
  <si>
    <t>GRUGLIASCO</t>
  </si>
  <si>
    <t>TO</t>
  </si>
  <si>
    <t>2 e 21-23</t>
  </si>
  <si>
    <t>3</t>
  </si>
  <si>
    <t>4-16</t>
  </si>
  <si>
    <t>17-20</t>
  </si>
  <si>
    <t>24-35</t>
  </si>
  <si>
    <t>05841010019</t>
  </si>
  <si>
    <t>Torino</t>
  </si>
  <si>
    <t>caat@caat.it</t>
  </si>
  <si>
    <t>011 349 68 10</t>
  </si>
  <si>
    <t>011 349 54 25</t>
  </si>
  <si>
    <t>CENTRO AGROALIMENTARE DI NAPOLI S.C.P.A.</t>
  </si>
  <si>
    <t>C.A.R   S.C.P.A.</t>
  </si>
  <si>
    <t>MERCAFIR  S.C.P.A.</t>
  </si>
  <si>
    <t>SO.GE.MI.    S.P.A.</t>
  </si>
  <si>
    <t>IT001E00260123</t>
  </si>
  <si>
    <t>IT001E02093973</t>
  </si>
  <si>
    <t>IT001E02104842</t>
  </si>
  <si>
    <t>S.G.M. S.C.P.A.</t>
  </si>
  <si>
    <t>GE</t>
  </si>
  <si>
    <t>GENOVA</t>
  </si>
  <si>
    <t>VIA SARDORELLA, 10</t>
  </si>
  <si>
    <t>SOCIETA' GESTIONE MERCATO S.C.P.A.</t>
  </si>
  <si>
    <t>01731200992</t>
  </si>
  <si>
    <t>VIA SARDORELLA 10/R</t>
  </si>
  <si>
    <t>TORINO</t>
  </si>
  <si>
    <t>36-38</t>
  </si>
  <si>
    <t>Periodo lotto 2</t>
  </si>
  <si>
    <t>Del. 181/06</t>
  </si>
  <si>
    <r>
      <t xml:space="preserve">Periodo di fornitura </t>
    </r>
    <r>
      <rPr>
        <sz val="11"/>
        <color rgb="FFFF0000"/>
        <rFont val="Calibri"/>
        <family val="2"/>
      </rPr>
      <t>Lotto 1</t>
    </r>
  </si>
  <si>
    <r>
      <t>Periodo di fornitura</t>
    </r>
    <r>
      <rPr>
        <sz val="11"/>
        <color rgb="FFFF0000"/>
        <rFont val="Calibri"/>
        <family val="2"/>
      </rPr>
      <t xml:space="preserve"> Lotto 2</t>
    </r>
  </si>
  <si>
    <t>Lotto 1</t>
  </si>
  <si>
    <t>Lotto 2</t>
  </si>
  <si>
    <t>Lotti</t>
  </si>
  <si>
    <t>ITALMERCATI  (CENTRO AGROALIMENTARE DI NAPOLI S.C.P.A., C.A.R.   S.C.P.A., MERCAFIR  S.C.P.A., SO.GE.MI. S.P.A., VERONA MERCATO, C.A.A.T. S.C.P.A., S.G.M S.C.P.A.)</t>
  </si>
  <si>
    <t xml:space="preserve">Egea (Mercafir) - Egea (CAR) - AGSM (CAAT)
AGSM (CAN) - Egea (Sogemi) - Egea (Verona) - Egea (Genova)  </t>
  </si>
  <si>
    <t>ghiano@caat.it, logiudice@caat.it</t>
  </si>
  <si>
    <t>Dott.ssa Erika Ghiano</t>
  </si>
  <si>
    <t>Ing. Marco Lazzarino</t>
  </si>
  <si>
    <t>Dott. Cesare Ferrero</t>
  </si>
  <si>
    <t>Dott. Gabriele Ruggeri</t>
  </si>
  <si>
    <t>gabriele.ruggeri@mercatimilano.it</t>
  </si>
  <si>
    <t>Dott.ssa Rossella Fortunato</t>
  </si>
  <si>
    <t>Dott. Carmine Giordano</t>
  </si>
  <si>
    <t>Dott. Valter Giammaria</t>
  </si>
  <si>
    <t>Dott.ssa Nadia Duro</t>
  </si>
  <si>
    <t>Dott.ssa Donella Fantechi</t>
  </si>
  <si>
    <t>Dott. Giacomo Lucibello</t>
  </si>
  <si>
    <t>Dott. Paolo Merci</t>
  </si>
  <si>
    <t>ghigliotti@mercatogenova.it</t>
  </si>
  <si>
    <t>Dott.ssa Luisa Ghigliotti</t>
  </si>
  <si>
    <t>0108607953</t>
  </si>
  <si>
    <t>0108681300</t>
  </si>
  <si>
    <t>Dott. Stefano Franciolini</t>
  </si>
  <si>
    <t>testini@mercatogenova.it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</si>
</sst>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-410]General"/>
    <numFmt numFmtId="166" formatCode="[$€]&quot; &quot;#,##0.00&quot; &quot;;&quot;-&quot;[$€]&quot; &quot;#,##0.00&quot; &quot;;[$€]&quot; -&quot;#&quot; &quot;;@&quot; &quot;"/>
    <numFmt numFmtId="167" formatCode="[$-410]0%"/>
    <numFmt numFmtId="168" formatCode="#,##0&quot; &quot;;&quot;-&quot;#,##0&quot; &quot;;&quot; - &quot;;@&quot; &quot;"/>
    <numFmt numFmtId="169" formatCode="#,##0.00&quot; &quot;;&quot;-&quot;#,##0.00&quot; &quot;;&quot; -&quot;#&quot; &quot;;@&quot; &quot;"/>
    <numFmt numFmtId="170" formatCode="[$€-410]&quot; &quot;#,##0.00;[Red]&quot;-&quot;[$€-410]&quot; &quot;#,##0.00"/>
    <numFmt numFmtId="171" formatCode="_-* #,##0.000_-;\-* #,##0.000_-;_-* &quot;-&quot;??_-;_-@_-"/>
    <numFmt numFmtId="172" formatCode="_-* #,##0_-;\-* #,##0_-;_-* &quot;-&quot;??_-;_-@_-"/>
  </numFmts>
  <fonts count="4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b/>
      <sz val="11"/>
      <color rgb="FFFF9900"/>
      <name val="Calibri"/>
      <family val="2"/>
    </font>
    <font>
      <sz val="11"/>
      <color rgb="FFFF9900"/>
      <name val="Calibri"/>
      <family val="2"/>
    </font>
    <font>
      <b/>
      <sz val="11"/>
      <color rgb="FFFFFFFF"/>
      <name val="Calibri"/>
      <family val="2"/>
    </font>
    <font>
      <u/>
      <sz val="10"/>
      <color rgb="FF0000FF"/>
      <name val="Arial"/>
      <family val="2"/>
    </font>
    <font>
      <u/>
      <sz val="8"/>
      <color rgb="FF0000FF"/>
      <name val="Arial"/>
      <family val="2"/>
    </font>
    <font>
      <b/>
      <i/>
      <sz val="16"/>
      <color theme="1"/>
      <name val="Arial"/>
      <family val="2"/>
    </font>
    <font>
      <sz val="11"/>
      <color rgb="FF333399"/>
      <name val="Calibri"/>
      <family val="2"/>
    </font>
    <font>
      <sz val="11"/>
      <color rgb="FF993300"/>
      <name val="Calibri"/>
      <family val="2"/>
    </font>
    <font>
      <sz val="10"/>
      <color rgb="FF000000"/>
      <name val="Arial1"/>
    </font>
    <font>
      <b/>
      <sz val="11"/>
      <color rgb="FF333333"/>
      <name val="Calibri"/>
      <family val="2"/>
    </font>
    <font>
      <b/>
      <i/>
      <u/>
      <sz val="11"/>
      <color theme="1"/>
      <name val="Arial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b/>
      <sz val="11"/>
      <color rgb="FF000000"/>
      <name val="Calibri"/>
      <family val="2"/>
    </font>
    <font>
      <sz val="11"/>
      <color rgb="FF800080"/>
      <name val="Calibri"/>
      <family val="2"/>
    </font>
    <font>
      <sz val="11"/>
      <color rgb="FF008000"/>
      <name val="Calibri"/>
      <family val="2"/>
    </font>
    <font>
      <sz val="11"/>
      <color rgb="FF000000"/>
      <name val="Calibri1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3">
    <xf numFmtId="0" fontId="0" fillId="0" borderId="0"/>
    <xf numFmtId="165" fontId="7" fillId="0" borderId="0"/>
    <xf numFmtId="165" fontId="6" fillId="2" borderId="0"/>
    <xf numFmtId="165" fontId="6" fillId="3" borderId="0"/>
    <xf numFmtId="165" fontId="6" fillId="4" borderId="0"/>
    <xf numFmtId="165" fontId="6" fillId="5" borderId="0"/>
    <xf numFmtId="165" fontId="6" fillId="6" borderId="0"/>
    <xf numFmtId="165" fontId="6" fillId="7" borderId="0"/>
    <xf numFmtId="165" fontId="6" fillId="8" borderId="0"/>
    <xf numFmtId="165" fontId="6" fillId="9" borderId="0"/>
    <xf numFmtId="165" fontId="6" fillId="10" borderId="0"/>
    <xf numFmtId="165" fontId="6" fillId="5" borderId="0"/>
    <xf numFmtId="165" fontId="6" fillId="8" borderId="0"/>
    <xf numFmtId="165" fontId="6" fillId="11" borderId="0"/>
    <xf numFmtId="165" fontId="8" fillId="12" borderId="0"/>
    <xf numFmtId="165" fontId="8" fillId="9" borderId="0"/>
    <xf numFmtId="165" fontId="8" fillId="10" borderId="0"/>
    <xf numFmtId="165" fontId="8" fillId="13" borderId="0"/>
    <xf numFmtId="165" fontId="8" fillId="14" borderId="0"/>
    <xf numFmtId="165" fontId="8" fillId="15" borderId="0"/>
    <xf numFmtId="165" fontId="9" fillId="16" borderId="1"/>
    <xf numFmtId="165" fontId="10" fillId="0" borderId="2"/>
    <xf numFmtId="165" fontId="11" fillId="17" borderId="3"/>
    <xf numFmtId="165" fontId="12" fillId="0" borderId="0"/>
    <xf numFmtId="165" fontId="12" fillId="0" borderId="0"/>
    <xf numFmtId="165" fontId="13" fillId="0" borderId="0"/>
    <xf numFmtId="165" fontId="13" fillId="0" borderId="0"/>
    <xf numFmtId="165" fontId="12" fillId="0" borderId="0"/>
    <xf numFmtId="165" fontId="8" fillId="18" borderId="0"/>
    <xf numFmtId="165" fontId="8" fillId="19" borderId="0"/>
    <xf numFmtId="165" fontId="8" fillId="20" borderId="0"/>
    <xf numFmtId="165" fontId="8" fillId="13" borderId="0"/>
    <xf numFmtId="165" fontId="8" fillId="14" borderId="0"/>
    <xf numFmtId="165" fontId="8" fillId="21" borderId="0"/>
    <xf numFmtId="166" fontId="6" fillId="0" borderId="0"/>
    <xf numFmtId="166" fontId="7" fillId="0" borderId="0"/>
    <xf numFmtId="165" fontId="6" fillId="0" borderId="0"/>
    <xf numFmtId="167" fontId="6" fillId="0" borderId="0"/>
    <xf numFmtId="0" fontId="14" fillId="0" borderId="0">
      <alignment horizontal="center"/>
    </xf>
    <xf numFmtId="0" fontId="14" fillId="0" borderId="0">
      <alignment horizontal="center" textRotation="90"/>
    </xf>
    <xf numFmtId="165" fontId="15" fillId="7" borderId="1"/>
    <xf numFmtId="168" fontId="6" fillId="0" borderId="0"/>
    <xf numFmtId="168" fontId="7" fillId="0" borderId="0"/>
    <xf numFmtId="169" fontId="7" fillId="0" borderId="0"/>
    <xf numFmtId="169" fontId="7" fillId="0" borderId="0"/>
    <xf numFmtId="165" fontId="16" fillId="22" borderId="0"/>
    <xf numFmtId="165" fontId="6" fillId="0" borderId="0"/>
    <xf numFmtId="165" fontId="6" fillId="0" borderId="0"/>
    <xf numFmtId="165" fontId="7" fillId="0" borderId="0"/>
    <xf numFmtId="165" fontId="6" fillId="0" borderId="0"/>
    <xf numFmtId="165" fontId="17" fillId="0" borderId="0"/>
    <xf numFmtId="165" fontId="7" fillId="23" borderId="4"/>
    <xf numFmtId="165" fontId="18" fillId="16" borderId="5"/>
    <xf numFmtId="0" fontId="19" fillId="0" borderId="0"/>
    <xf numFmtId="170" fontId="19" fillId="0" borderId="0"/>
    <xf numFmtId="165" fontId="20" fillId="0" borderId="0"/>
    <xf numFmtId="165" fontId="21" fillId="0" borderId="0"/>
    <xf numFmtId="165" fontId="22" fillId="0" borderId="6"/>
    <xf numFmtId="165" fontId="23" fillId="0" borderId="7"/>
    <xf numFmtId="165" fontId="24" fillId="0" borderId="8"/>
    <xf numFmtId="165" fontId="24" fillId="0" borderId="0"/>
    <xf numFmtId="165" fontId="25" fillId="0" borderId="0"/>
    <xf numFmtId="165" fontId="26" fillId="0" borderId="9"/>
    <xf numFmtId="165" fontId="27" fillId="3" borderId="0"/>
    <xf numFmtId="165" fontId="28" fillId="4" borderId="0"/>
    <xf numFmtId="0" fontId="32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70">
    <xf numFmtId="0" fontId="0" fillId="0" borderId="0" xfId="0"/>
    <xf numFmtId="165" fontId="6" fillId="0" borderId="0" xfId="36"/>
    <xf numFmtId="165" fontId="31" fillId="0" borderId="0" xfId="36" applyFont="1"/>
    <xf numFmtId="49" fontId="6" fillId="0" borderId="0" xfId="36" applyNumberFormat="1"/>
    <xf numFmtId="49" fontId="0" fillId="0" borderId="0" xfId="0" applyNumberFormat="1"/>
    <xf numFmtId="3" fontId="33" fillId="0" borderId="0" xfId="36" applyNumberFormat="1" applyFont="1" applyFill="1" applyBorder="1"/>
    <xf numFmtId="3" fontId="6" fillId="0" borderId="0" xfId="36" applyNumberFormat="1" applyFill="1" applyBorder="1"/>
    <xf numFmtId="165" fontId="6" fillId="0" borderId="10" xfId="36" applyBorder="1"/>
    <xf numFmtId="165" fontId="33" fillId="0" borderId="10" xfId="36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71" fontId="0" fillId="0" borderId="15" xfId="0" applyNumberFormat="1" applyBorder="1"/>
    <xf numFmtId="0" fontId="0" fillId="0" borderId="16" xfId="0" applyBorder="1"/>
    <xf numFmtId="164" fontId="0" fillId="0" borderId="10" xfId="67" applyFont="1" applyBorder="1"/>
    <xf numFmtId="164" fontId="0" fillId="0" borderId="15" xfId="67" applyFont="1" applyBorder="1"/>
    <xf numFmtId="0" fontId="0" fillId="0" borderId="19" xfId="0" applyBorder="1"/>
    <xf numFmtId="164" fontId="0" fillId="0" borderId="12" xfId="67" applyFont="1" applyBorder="1"/>
    <xf numFmtId="164" fontId="0" fillId="0" borderId="13" xfId="67" applyFont="1" applyBorder="1"/>
    <xf numFmtId="164" fontId="0" fillId="0" borderId="20" xfId="67" applyFont="1" applyBorder="1"/>
    <xf numFmtId="164" fontId="0" fillId="0" borderId="21" xfId="67" applyFont="1" applyBorder="1"/>
    <xf numFmtId="0" fontId="0" fillId="0" borderId="20" xfId="0" applyBorder="1"/>
    <xf numFmtId="0" fontId="0" fillId="0" borderId="11" xfId="0" applyFill="1" applyBorder="1"/>
    <xf numFmtId="0" fontId="0" fillId="0" borderId="19" xfId="0" applyFill="1" applyBorder="1"/>
    <xf numFmtId="164" fontId="0" fillId="0" borderId="15" xfId="67" applyNumberFormat="1" applyFont="1" applyBorder="1"/>
    <xf numFmtId="164" fontId="0" fillId="0" borderId="0" xfId="67" applyFont="1" applyFill="1" applyBorder="1"/>
    <xf numFmtId="164" fontId="0" fillId="24" borderId="12" xfId="67" applyFont="1" applyFill="1" applyBorder="1"/>
    <xf numFmtId="0" fontId="0" fillId="24" borderId="12" xfId="0" applyFill="1" applyBorder="1"/>
    <xf numFmtId="164" fontId="0" fillId="0" borderId="20" xfId="67" applyFont="1" applyFill="1" applyBorder="1"/>
    <xf numFmtId="0" fontId="0" fillId="0" borderId="0" xfId="0" applyFill="1"/>
    <xf numFmtId="165" fontId="29" fillId="0" borderId="10" xfId="50" applyFont="1" applyFill="1" applyBorder="1" applyAlignment="1">
      <alignment horizontal="left"/>
    </xf>
    <xf numFmtId="49" fontId="29" fillId="0" borderId="10" xfId="50" applyNumberFormat="1" applyFont="1" applyFill="1" applyBorder="1" applyAlignment="1">
      <alignment horizontal="left"/>
    </xf>
    <xf numFmtId="165" fontId="6" fillId="0" borderId="0" xfId="36" applyAlignment="1">
      <alignment horizontal="right"/>
    </xf>
    <xf numFmtId="0" fontId="0" fillId="0" borderId="0" xfId="0" applyAlignment="1">
      <alignment horizontal="right"/>
    </xf>
    <xf numFmtId="165" fontId="6" fillId="25" borderId="10" xfId="36" applyFill="1" applyBorder="1" applyAlignment="1">
      <alignment horizontal="right"/>
    </xf>
    <xf numFmtId="165" fontId="33" fillId="0" borderId="10" xfId="36" applyFont="1" applyBorder="1"/>
    <xf numFmtId="164" fontId="0" fillId="24" borderId="10" xfId="67" applyFont="1" applyFill="1" applyBorder="1"/>
    <xf numFmtId="0" fontId="0" fillId="24" borderId="22" xfId="0" applyFill="1" applyBorder="1"/>
    <xf numFmtId="165" fontId="6" fillId="25" borderId="10" xfId="36" applyFill="1" applyBorder="1"/>
    <xf numFmtId="165" fontId="6" fillId="0" borderId="10" xfId="36" applyBorder="1" applyAlignment="1">
      <alignment wrapText="1"/>
    </xf>
    <xf numFmtId="3" fontId="6" fillId="0" borderId="10" xfId="36" applyNumberFormat="1" applyFill="1" applyBorder="1"/>
    <xf numFmtId="3" fontId="33" fillId="0" borderId="10" xfId="36" applyNumberFormat="1" applyFont="1" applyBorder="1"/>
    <xf numFmtId="165" fontId="6" fillId="0" borderId="10" xfId="36" applyFill="1" applyBorder="1"/>
    <xf numFmtId="165" fontId="34" fillId="0" borderId="11" xfId="36" applyFont="1" applyFill="1" applyBorder="1" applyAlignment="1">
      <alignment horizontal="left"/>
    </xf>
    <xf numFmtId="165" fontId="34" fillId="0" borderId="12" xfId="36" applyFont="1" applyFill="1" applyBorder="1"/>
    <xf numFmtId="165" fontId="34" fillId="0" borderId="12" xfId="36" applyFont="1" applyFill="1" applyBorder="1" applyAlignment="1">
      <alignment horizontal="left"/>
    </xf>
    <xf numFmtId="165" fontId="34" fillId="0" borderId="13" xfId="36" applyFont="1" applyFill="1" applyBorder="1"/>
    <xf numFmtId="165" fontId="6" fillId="0" borderId="14" xfId="36" applyFill="1" applyBorder="1"/>
    <xf numFmtId="165" fontId="33" fillId="0" borderId="14" xfId="36" applyFont="1" applyBorder="1"/>
    <xf numFmtId="165" fontId="33" fillId="0" borderId="19" xfId="36" applyFont="1" applyBorder="1"/>
    <xf numFmtId="10" fontId="6" fillId="0" borderId="20" xfId="36" applyNumberFormat="1" applyBorder="1"/>
    <xf numFmtId="165" fontId="33" fillId="0" borderId="20" xfId="36" applyFont="1" applyBorder="1"/>
    <xf numFmtId="10" fontId="5" fillId="0" borderId="21" xfId="0" applyNumberFormat="1" applyFont="1" applyBorder="1"/>
    <xf numFmtId="165" fontId="6" fillId="0" borderId="14" xfId="36" applyBorder="1"/>
    <xf numFmtId="165" fontId="33" fillId="0" borderId="14" xfId="36" applyFont="1" applyFill="1" applyBorder="1"/>
    <xf numFmtId="165" fontId="33" fillId="0" borderId="19" xfId="36" applyFont="1" applyFill="1" applyBorder="1"/>
    <xf numFmtId="165" fontId="34" fillId="0" borderId="0" xfId="36" applyFont="1" applyBorder="1" applyAlignment="1"/>
    <xf numFmtId="167" fontId="33" fillId="0" borderId="0" xfId="37" applyFont="1" applyFill="1" applyBorder="1" applyAlignment="1" applyProtection="1"/>
    <xf numFmtId="165" fontId="33" fillId="0" borderId="0" xfId="36" applyFont="1" applyFill="1" applyBorder="1" applyAlignment="1"/>
    <xf numFmtId="0" fontId="33" fillId="0" borderId="0" xfId="37" applyNumberFormat="1" applyFont="1" applyFill="1" applyBorder="1" applyAlignment="1" applyProtection="1"/>
    <xf numFmtId="14" fontId="33" fillId="0" borderId="0" xfId="37" applyNumberFormat="1" applyFont="1" applyFill="1" applyBorder="1" applyAlignment="1" applyProtection="1"/>
    <xf numFmtId="165" fontId="34" fillId="0" borderId="10" xfId="36" applyFont="1" applyFill="1" applyBorder="1" applyAlignment="1">
      <alignment horizontal="left"/>
    </xf>
    <xf numFmtId="165" fontId="34" fillId="0" borderId="10" xfId="36" applyFont="1" applyFill="1" applyBorder="1"/>
    <xf numFmtId="9" fontId="0" fillId="0" borderId="10" xfId="68" applyFont="1" applyBorder="1"/>
    <xf numFmtId="0" fontId="0" fillId="0" borderId="23" xfId="0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43" fontId="6" fillId="0" borderId="10" xfId="66" applyFont="1" applyFill="1" applyBorder="1"/>
    <xf numFmtId="43" fontId="33" fillId="0" borderId="10" xfId="66" applyFont="1" applyBorder="1"/>
    <xf numFmtId="43" fontId="0" fillId="0" borderId="15" xfId="66" applyFont="1" applyBorder="1"/>
    <xf numFmtId="172" fontId="6" fillId="0" borderId="10" xfId="66" applyNumberFormat="1" applyFont="1" applyFill="1" applyBorder="1"/>
    <xf numFmtId="172" fontId="33" fillId="0" borderId="10" xfId="66" applyNumberFormat="1" applyFont="1" applyFill="1" applyBorder="1"/>
    <xf numFmtId="172" fontId="33" fillId="0" borderId="10" xfId="66" applyNumberFormat="1" applyFont="1" applyBorder="1"/>
    <xf numFmtId="164" fontId="0" fillId="0" borderId="12" xfId="67" applyFont="1" applyFill="1" applyBorder="1"/>
    <xf numFmtId="0" fontId="0" fillId="0" borderId="20" xfId="0" applyNumberFormat="1" applyBorder="1"/>
    <xf numFmtId="0" fontId="0" fillId="0" borderId="21" xfId="0" applyNumberFormat="1" applyBorder="1"/>
    <xf numFmtId="0" fontId="0" fillId="24" borderId="21" xfId="0" applyFill="1" applyBorder="1"/>
    <xf numFmtId="0" fontId="0" fillId="24" borderId="20" xfId="0" applyFill="1" applyBorder="1"/>
    <xf numFmtId="165" fontId="6" fillId="0" borderId="10" xfId="36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0" xfId="0" applyBorder="1"/>
    <xf numFmtId="0" fontId="0" fillId="0" borderId="12" xfId="0" applyFill="1" applyBorder="1"/>
    <xf numFmtId="0" fontId="0" fillId="0" borderId="13" xfId="0" applyFill="1" applyBorder="1"/>
    <xf numFmtId="0" fontId="0" fillId="0" borderId="20" xfId="0" applyBorder="1"/>
    <xf numFmtId="0" fontId="0" fillId="0" borderId="19" xfId="0" applyFill="1" applyBorder="1"/>
    <xf numFmtId="0" fontId="0" fillId="24" borderId="10" xfId="0" applyFill="1" applyBorder="1"/>
    <xf numFmtId="0" fontId="0" fillId="24" borderId="15" xfId="0" applyFill="1" applyBorder="1"/>
    <xf numFmtId="0" fontId="0" fillId="0" borderId="25" xfId="0" applyBorder="1" applyAlignment="1">
      <alignment horizontal="right"/>
    </xf>
    <xf numFmtId="165" fontId="33" fillId="0" borderId="0" xfId="36" applyFont="1" applyBorder="1"/>
    <xf numFmtId="10" fontId="6" fillId="0" borderId="0" xfId="36" applyNumberFormat="1" applyBorder="1"/>
    <xf numFmtId="10" fontId="5" fillId="0" borderId="0" xfId="0" applyNumberFormat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22" xfId="0" applyBorder="1" applyAlignment="1"/>
    <xf numFmtId="14" fontId="0" fillId="0" borderId="17" xfId="0" applyNumberFormat="1" applyBorder="1"/>
    <xf numFmtId="172" fontId="0" fillId="0" borderId="10" xfId="66" applyNumberFormat="1" applyFont="1" applyBorder="1"/>
    <xf numFmtId="172" fontId="0" fillId="0" borderId="15" xfId="0" applyNumberFormat="1" applyBorder="1"/>
    <xf numFmtId="172" fontId="0" fillId="0" borderId="17" xfId="68" applyNumberFormat="1" applyFont="1" applyBorder="1"/>
    <xf numFmtId="172" fontId="0" fillId="0" borderId="18" xfId="0" applyNumberFormat="1" applyBorder="1"/>
    <xf numFmtId="165" fontId="6" fillId="25" borderId="10" xfId="36" applyFill="1" applyBorder="1" applyAlignment="1">
      <alignment horizontal="left"/>
    </xf>
    <xf numFmtId="165" fontId="33" fillId="0" borderId="10" xfId="36" applyFont="1" applyFill="1" applyBorder="1" applyAlignment="1"/>
    <xf numFmtId="165" fontId="34" fillId="0" borderId="10" xfId="36" applyFont="1" applyBorder="1" applyAlignment="1">
      <alignment horizontal="center"/>
    </xf>
    <xf numFmtId="0" fontId="33" fillId="0" borderId="10" xfId="37" applyNumberFormat="1" applyFont="1" applyFill="1" applyBorder="1" applyAlignment="1" applyProtection="1"/>
    <xf numFmtId="167" fontId="33" fillId="0" borderId="10" xfId="37" applyFont="1" applyFill="1" applyBorder="1" applyAlignment="1" applyProtection="1"/>
    <xf numFmtId="0" fontId="33" fillId="0" borderId="10" xfId="37" applyNumberFormat="1" applyFont="1" applyFill="1" applyBorder="1" applyAlignment="1" applyProtection="1">
      <alignment horizontal="left"/>
    </xf>
    <xf numFmtId="14" fontId="33" fillId="0" borderId="10" xfId="37" applyNumberFormat="1" applyFont="1" applyFill="1" applyBorder="1" applyAlignment="1" applyProtection="1"/>
    <xf numFmtId="165" fontId="33" fillId="0" borderId="10" xfId="36" applyFont="1" applyFill="1" applyBorder="1" applyAlignment="1">
      <alignment horizontal="left"/>
    </xf>
    <xf numFmtId="165" fontId="33" fillId="0" borderId="10" xfId="36" applyFont="1" applyFill="1" applyBorder="1" applyAlignment="1">
      <alignment wrapText="1"/>
    </xf>
    <xf numFmtId="3" fontId="33" fillId="0" borderId="0" xfId="36" applyNumberFormat="1" applyFont="1" applyBorder="1"/>
    <xf numFmtId="3" fontId="4" fillId="0" borderId="0" xfId="0" applyNumberFormat="1" applyFont="1" applyBorder="1"/>
    <xf numFmtId="165" fontId="34" fillId="0" borderId="0" xfId="36" applyFont="1" applyFill="1" applyBorder="1" applyAlignment="1">
      <alignment horizontal="left"/>
    </xf>
    <xf numFmtId="3" fontId="0" fillId="0" borderId="0" xfId="0" applyNumberFormat="1"/>
    <xf numFmtId="0" fontId="36" fillId="25" borderId="0" xfId="0" applyFont="1" applyFill="1"/>
    <xf numFmtId="172" fontId="4" fillId="0" borderId="10" xfId="69" applyNumberFormat="1" applyFont="1" applyFill="1" applyBorder="1"/>
    <xf numFmtId="3" fontId="33" fillId="0" borderId="10" xfId="36" applyNumberFormat="1" applyFont="1" applyFill="1" applyBorder="1"/>
    <xf numFmtId="172" fontId="4" fillId="0" borderId="10" xfId="70" applyNumberFormat="1" applyFont="1" applyFill="1" applyBorder="1"/>
    <xf numFmtId="3" fontId="37" fillId="0" borderId="10" xfId="36" applyNumberFormat="1" applyFont="1" applyFill="1" applyBorder="1"/>
    <xf numFmtId="172" fontId="4" fillId="0" borderId="10" xfId="71" applyNumberFormat="1" applyFont="1" applyFill="1" applyBorder="1"/>
    <xf numFmtId="172" fontId="4" fillId="0" borderId="10" xfId="72" applyNumberFormat="1" applyFont="1" applyFill="1" applyBorder="1"/>
    <xf numFmtId="172" fontId="4" fillId="0" borderId="10" xfId="73" applyNumberFormat="1" applyFont="1" applyFill="1" applyBorder="1"/>
    <xf numFmtId="3" fontId="4" fillId="0" borderId="10" xfId="74" applyNumberFormat="1" applyBorder="1"/>
    <xf numFmtId="3" fontId="4" fillId="0" borderId="10" xfId="0" applyNumberFormat="1" applyFont="1" applyBorder="1"/>
    <xf numFmtId="49" fontId="6" fillId="25" borderId="10" xfId="36" applyNumberFormat="1" applyFill="1" applyBorder="1" applyAlignment="1">
      <alignment horizontal="right"/>
    </xf>
    <xf numFmtId="14" fontId="33" fillId="0" borderId="10" xfId="36" applyNumberFormat="1" applyFont="1" applyFill="1" applyBorder="1" applyAlignment="1">
      <alignment horizontal="left"/>
    </xf>
    <xf numFmtId="165" fontId="31" fillId="0" borderId="10" xfId="36" applyFont="1" applyFill="1" applyBorder="1" applyAlignment="1"/>
    <xf numFmtId="165" fontId="31" fillId="0" borderId="10" xfId="36" applyFont="1" applyFill="1" applyBorder="1"/>
    <xf numFmtId="165" fontId="33" fillId="0" borderId="24" xfId="36" applyFont="1" applyFill="1" applyBorder="1" applyAlignment="1"/>
    <xf numFmtId="165" fontId="33" fillId="0" borderId="22" xfId="36" applyFont="1" applyFill="1" applyBorder="1" applyAlignment="1"/>
    <xf numFmtId="0" fontId="33" fillId="0" borderId="24" xfId="36" applyNumberFormat="1" applyFont="1" applyFill="1" applyBorder="1" applyAlignment="1"/>
    <xf numFmtId="0" fontId="33" fillId="0" borderId="22" xfId="36" applyNumberFormat="1" applyFont="1" applyFill="1" applyBorder="1" applyAlignment="1"/>
    <xf numFmtId="165" fontId="33" fillId="0" borderId="10" xfId="36" applyFont="1" applyFill="1" applyBorder="1" applyAlignment="1"/>
    <xf numFmtId="165" fontId="30" fillId="0" borderId="10" xfId="36" applyFont="1" applyFill="1" applyBorder="1" applyAlignment="1">
      <alignment horizontal="left"/>
    </xf>
    <xf numFmtId="165" fontId="6" fillId="0" borderId="10" xfId="36" quotePrefix="1" applyFill="1" applyBorder="1" applyAlignment="1">
      <alignment horizontal="left"/>
    </xf>
    <xf numFmtId="165" fontId="30" fillId="0" borderId="10" xfId="36" quotePrefix="1" applyFont="1" applyFill="1" applyBorder="1" applyAlignment="1">
      <alignment horizontal="left"/>
    </xf>
    <xf numFmtId="165" fontId="32" fillId="0" borderId="10" xfId="65" applyNumberFormat="1" applyFill="1" applyBorder="1" applyAlignment="1">
      <alignment horizontal="left"/>
    </xf>
    <xf numFmtId="49" fontId="6" fillId="0" borderId="10" xfId="36" applyNumberFormat="1" applyFill="1" applyBorder="1" applyAlignment="1">
      <alignment horizontal="left"/>
    </xf>
    <xf numFmtId="3" fontId="6" fillId="0" borderId="10" xfId="36" applyNumberFormat="1" applyFill="1" applyBorder="1" applyAlignment="1">
      <alignment horizontal="right" vertical="center"/>
    </xf>
    <xf numFmtId="3" fontId="33" fillId="0" borderId="10" xfId="36" applyNumberFormat="1" applyFont="1" applyFill="1" applyBorder="1" applyAlignment="1">
      <alignment horizontal="right" vertical="center"/>
    </xf>
    <xf numFmtId="172" fontId="2" fillId="0" borderId="10" xfId="69" applyNumberFormat="1" applyFont="1" applyFill="1" applyBorder="1"/>
    <xf numFmtId="172" fontId="2" fillId="0" borderId="10" xfId="70" applyNumberFormat="1" applyFont="1" applyFill="1" applyBorder="1"/>
    <xf numFmtId="165" fontId="33" fillId="0" borderId="36" xfId="36" applyFont="1" applyBorder="1" applyAlignment="1">
      <alignment horizontal="center"/>
    </xf>
    <xf numFmtId="165" fontId="6" fillId="0" borderId="36" xfId="36" applyBorder="1"/>
    <xf numFmtId="165" fontId="33" fillId="0" borderId="36" xfId="36" applyFont="1" applyFill="1" applyBorder="1"/>
    <xf numFmtId="165" fontId="34" fillId="0" borderId="10" xfId="36" applyFont="1" applyBorder="1"/>
    <xf numFmtId="165" fontId="33" fillId="0" borderId="0" xfId="36" applyFont="1" applyFill="1" applyBorder="1"/>
    <xf numFmtId="10" fontId="6" fillId="0" borderId="0" xfId="36" applyNumberFormat="1" applyFill="1" applyBorder="1"/>
    <xf numFmtId="10" fontId="5" fillId="0" borderId="0" xfId="0" applyNumberFormat="1" applyFont="1" applyFill="1" applyBorder="1"/>
    <xf numFmtId="0" fontId="36" fillId="0" borderId="25" xfId="0" applyFont="1" applyBorder="1"/>
    <xf numFmtId="165" fontId="34" fillId="0" borderId="23" xfId="36" applyFont="1" applyFill="1" applyBorder="1"/>
    <xf numFmtId="165" fontId="34" fillId="0" borderId="26" xfId="36" applyFont="1" applyFill="1" applyBorder="1" applyAlignment="1">
      <alignment horizontal="left"/>
    </xf>
    <xf numFmtId="165" fontId="34" fillId="0" borderId="25" xfId="36" applyFont="1" applyFill="1" applyBorder="1"/>
    <xf numFmtId="165" fontId="34" fillId="0" borderId="23" xfId="36" applyFont="1" applyFill="1" applyBorder="1" applyAlignment="1">
      <alignment horizontal="left"/>
    </xf>
    <xf numFmtId="0" fontId="36" fillId="0" borderId="23" xfId="0" applyFont="1" applyBorder="1"/>
    <xf numFmtId="172" fontId="33" fillId="0" borderId="14" xfId="66" applyNumberFormat="1" applyFont="1" applyFill="1" applyBorder="1" applyAlignment="1">
      <alignment horizontal="left"/>
    </xf>
    <xf numFmtId="172" fontId="33" fillId="0" borderId="10" xfId="66" applyNumberFormat="1" applyFont="1" applyFill="1" applyBorder="1" applyAlignment="1">
      <alignment horizontal="left"/>
    </xf>
    <xf numFmtId="172" fontId="33" fillId="0" borderId="15" xfId="66" applyNumberFormat="1" applyFont="1" applyFill="1" applyBorder="1" applyAlignment="1">
      <alignment horizontal="left"/>
    </xf>
    <xf numFmtId="172" fontId="1" fillId="0" borderId="38" xfId="73" applyNumberFormat="1" applyFont="1" applyFill="1" applyBorder="1"/>
    <xf numFmtId="3" fontId="6" fillId="0" borderId="38" xfId="36" applyNumberFormat="1" applyFill="1" applyBorder="1"/>
    <xf numFmtId="10" fontId="1" fillId="0" borderId="0" xfId="0" applyNumberFormat="1" applyFont="1" applyFill="1" applyBorder="1"/>
    <xf numFmtId="172" fontId="6" fillId="0" borderId="0" xfId="36" applyNumberFormat="1" applyFill="1" applyBorder="1"/>
    <xf numFmtId="172" fontId="5" fillId="0" borderId="0" xfId="66" applyNumberFormat="1" applyFont="1" applyBorder="1"/>
    <xf numFmtId="172" fontId="5" fillId="0" borderId="0" xfId="0" applyNumberFormat="1" applyFont="1" applyFill="1" applyBorder="1"/>
    <xf numFmtId="172" fontId="0" fillId="0" borderId="0" xfId="0" applyNumberFormat="1"/>
    <xf numFmtId="171" fontId="33" fillId="0" borderId="10" xfId="66" applyNumberFormat="1" applyFont="1" applyFill="1" applyBorder="1" applyAlignment="1">
      <alignment horizontal="left"/>
    </xf>
    <xf numFmtId="171" fontId="33" fillId="0" borderId="15" xfId="66" applyNumberFormat="1" applyFont="1" applyFill="1" applyBorder="1" applyAlignment="1">
      <alignment horizontal="left"/>
    </xf>
    <xf numFmtId="165" fontId="33" fillId="0" borderId="10" xfId="36" applyFont="1" applyFill="1" applyBorder="1" applyAlignment="1"/>
    <xf numFmtId="0" fontId="36" fillId="0" borderId="0" xfId="0" applyFont="1" applyFill="1"/>
    <xf numFmtId="165" fontId="33" fillId="0" borderId="10" xfId="36" applyFont="1" applyFill="1" applyBorder="1" applyAlignment="1"/>
    <xf numFmtId="0" fontId="0" fillId="0" borderId="15" xfId="0" applyBorder="1"/>
    <xf numFmtId="165" fontId="34" fillId="0" borderId="11" xfId="36" applyFont="1" applyFill="1" applyBorder="1"/>
    <xf numFmtId="165" fontId="0" fillId="0" borderId="39" xfId="0" applyNumberFormat="1" applyBorder="1" applyAlignment="1"/>
    <xf numFmtId="165" fontId="0" fillId="0" borderId="40" xfId="0" applyNumberFormat="1" applyBorder="1" applyAlignment="1"/>
    <xf numFmtId="165" fontId="0" fillId="0" borderId="39" xfId="0" applyNumberFormat="1" applyBorder="1" applyAlignment="1">
      <alignment horizontal="center"/>
    </xf>
    <xf numFmtId="172" fontId="33" fillId="0" borderId="10" xfId="66" applyNumberFormat="1" applyFont="1" applyFill="1" applyBorder="1" applyAlignment="1" applyProtection="1">
      <alignment horizontal="left"/>
    </xf>
    <xf numFmtId="14" fontId="0" fillId="0" borderId="0" xfId="0" applyNumberFormat="1"/>
    <xf numFmtId="0" fontId="34" fillId="0" borderId="32" xfId="37" applyNumberFormat="1" applyFont="1" applyFill="1" applyBorder="1" applyAlignment="1" applyProtection="1"/>
    <xf numFmtId="0" fontId="34" fillId="0" borderId="33" xfId="37" applyNumberFormat="1" applyFont="1" applyFill="1" applyBorder="1" applyAlignment="1" applyProtection="1"/>
    <xf numFmtId="0" fontId="34" fillId="25" borderId="0" xfId="37" applyNumberFormat="1" applyFont="1" applyFill="1" applyBorder="1" applyAlignment="1" applyProtection="1"/>
    <xf numFmtId="0" fontId="34" fillId="25" borderId="43" xfId="37" applyNumberFormat="1" applyFont="1" applyFill="1" applyBorder="1" applyAlignment="1" applyProtection="1"/>
    <xf numFmtId="0" fontId="34" fillId="0" borderId="0" xfId="37" applyNumberFormat="1" applyFont="1" applyFill="1" applyBorder="1" applyAlignment="1" applyProtection="1"/>
    <xf numFmtId="165" fontId="6" fillId="0" borderId="38" xfId="36" applyFill="1" applyBorder="1"/>
    <xf numFmtId="0" fontId="34" fillId="24" borderId="33" xfId="37" applyNumberFormat="1" applyFont="1" applyFill="1" applyBorder="1" applyAlignment="1" applyProtection="1"/>
    <xf numFmtId="165" fontId="34" fillId="0" borderId="0" xfId="36" applyFont="1" applyFill="1" applyBorder="1"/>
    <xf numFmtId="3" fontId="0" fillId="0" borderId="0" xfId="0" applyNumberFormat="1" applyFill="1"/>
    <xf numFmtId="3" fontId="36" fillId="0" borderId="13" xfId="0" applyNumberFormat="1" applyFont="1" applyBorder="1"/>
    <xf numFmtId="165" fontId="33" fillId="0" borderId="10" xfId="36" applyFont="1" applyFill="1" applyBorder="1" applyAlignment="1"/>
    <xf numFmtId="172" fontId="33" fillId="0" borderId="16" xfId="66" applyNumberFormat="1" applyFont="1" applyFill="1" applyBorder="1" applyAlignment="1">
      <alignment horizontal="left"/>
    </xf>
    <xf numFmtId="172" fontId="33" fillId="0" borderId="17" xfId="66" applyNumberFormat="1" applyFont="1" applyFill="1" applyBorder="1" applyAlignment="1">
      <alignment horizontal="left"/>
    </xf>
    <xf numFmtId="172" fontId="33" fillId="0" borderId="18" xfId="66" applyNumberFormat="1" applyFont="1" applyFill="1" applyBorder="1" applyAlignment="1">
      <alignment horizontal="left"/>
    </xf>
    <xf numFmtId="165" fontId="33" fillId="0" borderId="10" xfId="36" applyFont="1" applyFill="1" applyBorder="1" applyAlignment="1"/>
    <xf numFmtId="165" fontId="34" fillId="0" borderId="10" xfId="36" applyFont="1" applyBorder="1" applyAlignment="1">
      <alignment horizontal="center"/>
    </xf>
    <xf numFmtId="0" fontId="36" fillId="0" borderId="0" xfId="0" applyFont="1" applyFill="1" applyBorder="1"/>
    <xf numFmtId="0" fontId="0" fillId="25" borderId="0" xfId="0" applyFill="1"/>
    <xf numFmtId="165" fontId="39" fillId="0" borderId="10" xfId="36" applyFont="1" applyFill="1" applyBorder="1" applyAlignment="1">
      <alignment horizontal="left"/>
    </xf>
    <xf numFmtId="165" fontId="33" fillId="0" borderId="10" xfId="36" applyFont="1" applyFill="1" applyBorder="1" applyAlignment="1"/>
    <xf numFmtId="165" fontId="34" fillId="0" borderId="10" xfId="36" applyFont="1" applyBorder="1" applyAlignment="1">
      <alignment horizontal="center"/>
    </xf>
    <xf numFmtId="14" fontId="33" fillId="0" borderId="10" xfId="37" applyNumberFormat="1" applyFont="1" applyFill="1" applyBorder="1" applyAlignment="1" applyProtection="1">
      <alignment horizontal="right"/>
    </xf>
    <xf numFmtId="165" fontId="34" fillId="0" borderId="41" xfId="36" applyFont="1" applyFill="1" applyBorder="1" applyAlignment="1"/>
    <xf numFmtId="165" fontId="34" fillId="0" borderId="34" xfId="36" applyFont="1" applyFill="1" applyBorder="1" applyAlignment="1"/>
    <xf numFmtId="165" fontId="34" fillId="0" borderId="42" xfId="36" applyFont="1" applyFill="1" applyBorder="1" applyAlignment="1"/>
    <xf numFmtId="0" fontId="0" fillId="0" borderId="39" xfId="0" applyBorder="1" applyAlignment="1"/>
    <xf numFmtId="171" fontId="0" fillId="0" borderId="10" xfId="66" applyNumberFormat="1" applyFont="1" applyBorder="1"/>
    <xf numFmtId="165" fontId="34" fillId="0" borderId="0" xfId="36" applyFont="1" applyBorder="1" applyAlignment="1">
      <alignment horizontal="center"/>
    </xf>
    <xf numFmtId="0" fontId="34" fillId="0" borderId="43" xfId="37" applyNumberFormat="1" applyFont="1" applyFill="1" applyBorder="1" applyAlignment="1" applyProtection="1"/>
    <xf numFmtId="43" fontId="33" fillId="0" borderId="0" xfId="66" applyFont="1" applyFill="1" applyBorder="1"/>
    <xf numFmtId="0" fontId="0" fillId="0" borderId="14" xfId="0" applyFill="1" applyBorder="1"/>
    <xf numFmtId="14" fontId="0" fillId="0" borderId="17" xfId="0" applyNumberFormat="1" applyFill="1" applyBorder="1"/>
    <xf numFmtId="165" fontId="31" fillId="0" borderId="10" xfId="36" applyFont="1" applyBorder="1" applyAlignment="1">
      <alignment horizontal="center"/>
    </xf>
    <xf numFmtId="165" fontId="6" fillId="25" borderId="10" xfId="36" applyFill="1" applyBorder="1" applyAlignment="1">
      <alignment horizontal="left"/>
    </xf>
    <xf numFmtId="165" fontId="33" fillId="0" borderId="10" xfId="36" applyFont="1" applyFill="1" applyBorder="1" applyAlignment="1"/>
    <xf numFmtId="165" fontId="6" fillId="0" borderId="22" xfId="36" applyFill="1" applyBorder="1" applyAlignment="1">
      <alignment horizontal="left" wrapText="1"/>
    </xf>
    <xf numFmtId="0" fontId="0" fillId="0" borderId="24" xfId="0" applyBorder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34" fillId="0" borderId="10" xfId="36" applyFont="1" applyBorder="1" applyAlignment="1">
      <alignment horizontal="center"/>
    </xf>
    <xf numFmtId="165" fontId="34" fillId="0" borderId="44" xfId="36" applyFont="1" applyFill="1" applyBorder="1" applyAlignment="1">
      <alignment horizontal="center"/>
    </xf>
    <xf numFmtId="165" fontId="34" fillId="0" borderId="45" xfId="36" applyFont="1" applyFill="1" applyBorder="1" applyAlignment="1">
      <alignment horizontal="center"/>
    </xf>
    <xf numFmtId="165" fontId="34" fillId="0" borderId="46" xfId="36" applyFont="1" applyFill="1" applyBorder="1" applyAlignment="1">
      <alignment horizontal="center"/>
    </xf>
    <xf numFmtId="10" fontId="26" fillId="0" borderId="44" xfId="36" applyNumberFormat="1" applyFont="1" applyFill="1" applyBorder="1" applyAlignment="1">
      <alignment horizontal="center"/>
    </xf>
    <xf numFmtId="10" fontId="26" fillId="0" borderId="45" xfId="36" applyNumberFormat="1" applyFont="1" applyFill="1" applyBorder="1" applyAlignment="1">
      <alignment horizontal="center"/>
    </xf>
    <xf numFmtId="10" fontId="26" fillId="0" borderId="46" xfId="36" applyNumberFormat="1" applyFont="1" applyFill="1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33" fillId="0" borderId="10" xfId="37" applyNumberFormat="1" applyFont="1" applyFill="1" applyBorder="1" applyAlignment="1" applyProtection="1">
      <alignment horizontal="center"/>
    </xf>
    <xf numFmtId="0" fontId="33" fillId="0" borderId="15" xfId="37" applyNumberFormat="1" applyFont="1" applyFill="1" applyBorder="1" applyAlignment="1" applyProtection="1">
      <alignment horizontal="center"/>
    </xf>
    <xf numFmtId="14" fontId="33" fillId="0" borderId="10" xfId="37" applyNumberFormat="1" applyFont="1" applyFill="1" applyBorder="1" applyAlignment="1" applyProtection="1">
      <alignment horizontal="center"/>
    </xf>
    <xf numFmtId="14" fontId="33" fillId="0" borderId="15" xfId="37" applyNumberFormat="1" applyFont="1" applyFill="1" applyBorder="1" applyAlignment="1" applyProtection="1">
      <alignment horizontal="center"/>
    </xf>
    <xf numFmtId="14" fontId="33" fillId="0" borderId="20" xfId="37" applyNumberFormat="1" applyFont="1" applyFill="1" applyBorder="1" applyAlignment="1" applyProtection="1">
      <alignment horizontal="center"/>
    </xf>
    <xf numFmtId="14" fontId="33" fillId="0" borderId="21" xfId="37" applyNumberFormat="1" applyFont="1" applyFill="1" applyBorder="1" applyAlignment="1" applyProtection="1">
      <alignment horizontal="center"/>
    </xf>
    <xf numFmtId="165" fontId="34" fillId="0" borderId="11" xfId="36" applyFont="1" applyBorder="1" applyAlignment="1">
      <alignment horizontal="center"/>
    </xf>
    <xf numFmtId="165" fontId="34" fillId="0" borderId="12" xfId="36" applyFont="1" applyBorder="1" applyAlignment="1">
      <alignment horizontal="center"/>
    </xf>
    <xf numFmtId="165" fontId="34" fillId="0" borderId="13" xfId="36" applyFont="1" applyBorder="1" applyAlignment="1">
      <alignment horizontal="center"/>
    </xf>
    <xf numFmtId="167" fontId="33" fillId="0" borderId="10" xfId="37" applyFont="1" applyFill="1" applyBorder="1" applyAlignment="1" applyProtection="1">
      <alignment horizontal="center"/>
    </xf>
    <xf numFmtId="167" fontId="33" fillId="0" borderId="15" xfId="37" applyFont="1" applyFill="1" applyBorder="1" applyAlignment="1" applyProtection="1">
      <alignment horizontal="center"/>
    </xf>
    <xf numFmtId="165" fontId="33" fillId="0" borderId="10" xfId="36" applyFont="1" applyFill="1" applyBorder="1" applyAlignment="1">
      <alignment horizontal="center"/>
    </xf>
    <xf numFmtId="165" fontId="33" fillId="0" borderId="15" xfId="36" applyFont="1" applyFill="1" applyBorder="1" applyAlignment="1">
      <alignment horizontal="center"/>
    </xf>
    <xf numFmtId="0" fontId="33" fillId="0" borderId="22" xfId="37" applyNumberFormat="1" applyFont="1" applyFill="1" applyBorder="1" applyAlignment="1" applyProtection="1">
      <alignment horizontal="center"/>
    </xf>
    <xf numFmtId="0" fontId="33" fillId="0" borderId="27" xfId="37" applyNumberFormat="1" applyFont="1" applyFill="1" applyBorder="1" applyAlignment="1" applyProtection="1">
      <alignment horizontal="center"/>
    </xf>
    <xf numFmtId="0" fontId="33" fillId="0" borderId="28" xfId="37" applyNumberFormat="1" applyFont="1" applyFill="1" applyBorder="1" applyAlignment="1" applyProtection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/>
    </xf>
    <xf numFmtId="0" fontId="40" fillId="0" borderId="37" xfId="0" applyFont="1" applyBorder="1" applyAlignment="1">
      <alignment horizontal="left" wrapText="1"/>
    </xf>
    <xf numFmtId="0" fontId="40" fillId="0" borderId="34" xfId="0" applyFont="1" applyBorder="1" applyAlignment="1">
      <alignment horizontal="left" wrapText="1"/>
    </xf>
    <xf numFmtId="0" fontId="40" fillId="0" borderId="35" xfId="0" applyFont="1" applyBorder="1" applyAlignment="1">
      <alignment horizontal="left" wrapText="1"/>
    </xf>
    <xf numFmtId="3" fontId="0" fillId="0" borderId="10" xfId="0" applyNumberFormat="1" applyBorder="1" applyAlignment="1">
      <alignment horizontal="left"/>
    </xf>
    <xf numFmtId="3" fontId="0" fillId="0" borderId="15" xfId="0" applyNumberFormat="1" applyBorder="1" applyAlignment="1">
      <alignment horizontal="left"/>
    </xf>
    <xf numFmtId="14" fontId="0" fillId="0" borderId="17" xfId="0" applyNumberFormat="1" applyFill="1" applyBorder="1" applyAlignment="1">
      <alignment horizontal="left"/>
    </xf>
    <xf numFmtId="14" fontId="0" fillId="0" borderId="18" xfId="0" applyNumberForma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14" fontId="0" fillId="0" borderId="17" xfId="0" applyNumberFormat="1" applyBorder="1" applyAlignment="1">
      <alignment horizontal="left"/>
    </xf>
    <xf numFmtId="14" fontId="0" fillId="0" borderId="18" xfId="0" applyNumberForma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49" fontId="0" fillId="0" borderId="23" xfId="0" applyNumberFormat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</cellXfs>
  <cellStyles count="93">
    <cellStyle name="%" xfId="1" xr:uid="{00000000-0005-0000-0000-000000000000}"/>
    <cellStyle name="20% - Colore 1 2" xfId="2" xr:uid="{00000000-0005-0000-0000-000001000000}"/>
    <cellStyle name="20% - Colore 2 2" xfId="3" xr:uid="{00000000-0005-0000-0000-000002000000}"/>
    <cellStyle name="20% - Colore 3 2" xfId="4" xr:uid="{00000000-0005-0000-0000-000003000000}"/>
    <cellStyle name="20% - Colore 4 2" xfId="5" xr:uid="{00000000-0005-0000-0000-000004000000}"/>
    <cellStyle name="20% - Colore 5 2" xfId="6" xr:uid="{00000000-0005-0000-0000-000005000000}"/>
    <cellStyle name="20% - Colore 6 2" xfId="7" xr:uid="{00000000-0005-0000-0000-000006000000}"/>
    <cellStyle name="40% - Colore 1 2" xfId="8" xr:uid="{00000000-0005-0000-0000-000007000000}"/>
    <cellStyle name="40% - Colore 2 2" xfId="9" xr:uid="{00000000-0005-0000-0000-000008000000}"/>
    <cellStyle name="40% - Colore 3 2" xfId="10" xr:uid="{00000000-0005-0000-0000-000009000000}"/>
    <cellStyle name="40% - Colore 4 2" xfId="11" xr:uid="{00000000-0005-0000-0000-00000A000000}"/>
    <cellStyle name="40% - Colore 5 2" xfId="12" xr:uid="{00000000-0005-0000-0000-00000B000000}"/>
    <cellStyle name="40% - Colore 6 2" xfId="13" xr:uid="{00000000-0005-0000-0000-00000C000000}"/>
    <cellStyle name="60% - Colore 1 2" xfId="14" xr:uid="{00000000-0005-0000-0000-00000D000000}"/>
    <cellStyle name="60% - Colore 2 2" xfId="15" xr:uid="{00000000-0005-0000-0000-00000E000000}"/>
    <cellStyle name="60% - Colore 3 2" xfId="16" xr:uid="{00000000-0005-0000-0000-00000F000000}"/>
    <cellStyle name="60% - Colore 4 2" xfId="17" xr:uid="{00000000-0005-0000-0000-000010000000}"/>
    <cellStyle name="60% - Colore 5 2" xfId="18" xr:uid="{00000000-0005-0000-0000-000011000000}"/>
    <cellStyle name="60% - Colore 6 2" xfId="19" xr:uid="{00000000-0005-0000-0000-000012000000}"/>
    <cellStyle name="Calcolo 2" xfId="20" xr:uid="{00000000-0005-0000-0000-000013000000}"/>
    <cellStyle name="Cella collegata 2" xfId="21" xr:uid="{00000000-0005-0000-0000-000014000000}"/>
    <cellStyle name="Cella da controllare 2" xfId="22" xr:uid="{00000000-0005-0000-0000-000015000000}"/>
    <cellStyle name="Collegamento ipertestuale" xfId="65" builtinId="8"/>
    <cellStyle name="Collegamento ipertestuale 2" xfId="23" xr:uid="{00000000-0005-0000-0000-000016000000}"/>
    <cellStyle name="Collegamento ipertestuale 2 2" xfId="24" xr:uid="{00000000-0005-0000-0000-000017000000}"/>
    <cellStyle name="Collegamento ipertestuale 3" xfId="25" xr:uid="{00000000-0005-0000-0000-000018000000}"/>
    <cellStyle name="Collegamento ipertestuale 3 2" xfId="26" xr:uid="{00000000-0005-0000-0000-000019000000}"/>
    <cellStyle name="Collegamento ipertestuale 4" xfId="27" xr:uid="{00000000-0005-0000-0000-00001A000000}"/>
    <cellStyle name="Colore 1 2" xfId="28" xr:uid="{00000000-0005-0000-0000-00001B000000}"/>
    <cellStyle name="Colore 2 2" xfId="29" xr:uid="{00000000-0005-0000-0000-00001C000000}"/>
    <cellStyle name="Colore 3 2" xfId="30" xr:uid="{00000000-0005-0000-0000-00001D000000}"/>
    <cellStyle name="Colore 4 2" xfId="31" xr:uid="{00000000-0005-0000-0000-00001E000000}"/>
    <cellStyle name="Colore 5 2" xfId="32" xr:uid="{00000000-0005-0000-0000-00001F000000}"/>
    <cellStyle name="Colore 6 2" xfId="33" xr:uid="{00000000-0005-0000-0000-000020000000}"/>
    <cellStyle name="Euro" xfId="34" xr:uid="{00000000-0005-0000-0000-000023000000}"/>
    <cellStyle name="Euro 2" xfId="35" xr:uid="{00000000-0005-0000-0000-000024000000}"/>
    <cellStyle name="Euro 3" xfId="77" xr:uid="{00000000-0005-0000-0000-000025000000}"/>
    <cellStyle name="Euro 4" xfId="80" xr:uid="{00000000-0005-0000-0000-000026000000}"/>
    <cellStyle name="Euro 4 2" xfId="89" xr:uid="{00000000-0005-0000-0000-000027000000}"/>
    <cellStyle name="Excel Built-in Normal" xfId="36" xr:uid="{00000000-0005-0000-0000-000028000000}"/>
    <cellStyle name="Excel Built-in Percent" xfId="37" xr:uid="{00000000-0005-0000-0000-000029000000}"/>
    <cellStyle name="Heading" xfId="38" xr:uid="{00000000-0005-0000-0000-00002A000000}"/>
    <cellStyle name="Heading1" xfId="39" xr:uid="{00000000-0005-0000-0000-00002B000000}"/>
    <cellStyle name="Input 2" xfId="40" xr:uid="{00000000-0005-0000-0000-00002D000000}"/>
    <cellStyle name="Migliaia" xfId="66" builtinId="3"/>
    <cellStyle name="Migliaia [0] 2" xfId="41" xr:uid="{00000000-0005-0000-0000-00002E000000}"/>
    <cellStyle name="Migliaia [0] 2 2" xfId="42" xr:uid="{00000000-0005-0000-0000-00002F000000}"/>
    <cellStyle name="Migliaia 2" xfId="69" xr:uid="{00000000-0005-0000-0000-000030000000}"/>
    <cellStyle name="Migliaia 2 2" xfId="43" xr:uid="{00000000-0005-0000-0000-000031000000}"/>
    <cellStyle name="Migliaia 2 3" xfId="44" xr:uid="{00000000-0005-0000-0000-000032000000}"/>
    <cellStyle name="Migliaia 2 4" xfId="86" xr:uid="{00000000-0005-0000-0000-000033000000}"/>
    <cellStyle name="Migliaia 2 5" xfId="76" xr:uid="{00000000-0005-0000-0000-000034000000}"/>
    <cellStyle name="Migliaia 3" xfId="70" xr:uid="{00000000-0005-0000-0000-000035000000}"/>
    <cellStyle name="Migliaia 3 2" xfId="87" xr:uid="{00000000-0005-0000-0000-000036000000}"/>
    <cellStyle name="Migliaia 3 3" xfId="78" xr:uid="{00000000-0005-0000-0000-000037000000}"/>
    <cellStyle name="Migliaia 4" xfId="79" xr:uid="{00000000-0005-0000-0000-000038000000}"/>
    <cellStyle name="Migliaia 4 2" xfId="88" xr:uid="{00000000-0005-0000-0000-000039000000}"/>
    <cellStyle name="Migliaia 5" xfId="71" xr:uid="{00000000-0005-0000-0000-00003A000000}"/>
    <cellStyle name="Migliaia 5 2" xfId="90" xr:uid="{00000000-0005-0000-0000-00003B000000}"/>
    <cellStyle name="Migliaia 5 3" xfId="81" xr:uid="{00000000-0005-0000-0000-00003C000000}"/>
    <cellStyle name="Migliaia 6" xfId="72" xr:uid="{00000000-0005-0000-0000-00003D000000}"/>
    <cellStyle name="Migliaia 6 2" xfId="91" xr:uid="{00000000-0005-0000-0000-00003E000000}"/>
    <cellStyle name="Migliaia 6 3" xfId="82" xr:uid="{00000000-0005-0000-0000-00003F000000}"/>
    <cellStyle name="Migliaia 7" xfId="73" xr:uid="{00000000-0005-0000-0000-000040000000}"/>
    <cellStyle name="Migliaia 7 2" xfId="92" xr:uid="{00000000-0005-0000-0000-000041000000}"/>
    <cellStyle name="Migliaia 7 3" xfId="83" xr:uid="{00000000-0005-0000-0000-000042000000}"/>
    <cellStyle name="Neutrale 2" xfId="45" xr:uid="{00000000-0005-0000-0000-000043000000}"/>
    <cellStyle name="Normale" xfId="0" builtinId="0" customBuiltin="1"/>
    <cellStyle name="Normale 2" xfId="75" xr:uid="{00000000-0005-0000-0000-000045000000}"/>
    <cellStyle name="Normale 2 2" xfId="46" xr:uid="{00000000-0005-0000-0000-000046000000}"/>
    <cellStyle name="Normale 2 3" xfId="47" xr:uid="{00000000-0005-0000-0000-000047000000}"/>
    <cellStyle name="Normale 2 4" xfId="85" xr:uid="{00000000-0005-0000-0000-000048000000}"/>
    <cellStyle name="Normale 3" xfId="48" xr:uid="{00000000-0005-0000-0000-000049000000}"/>
    <cellStyle name="Normale 4" xfId="49" xr:uid="{00000000-0005-0000-0000-00004A000000}"/>
    <cellStyle name="Normale 5" xfId="50" xr:uid="{00000000-0005-0000-0000-00004B000000}"/>
    <cellStyle name="Normale 6" xfId="74" xr:uid="{00000000-0005-0000-0000-00004C000000}"/>
    <cellStyle name="Normale 6 2" xfId="84" xr:uid="{00000000-0005-0000-0000-00004D000000}"/>
    <cellStyle name="Nota 2" xfId="51" xr:uid="{00000000-0005-0000-0000-00004E000000}"/>
    <cellStyle name="Output 2" xfId="52" xr:uid="{00000000-0005-0000-0000-00004F000000}"/>
    <cellStyle name="Percentuale" xfId="68" builtinId="5"/>
    <cellStyle name="Result" xfId="53" xr:uid="{00000000-0005-0000-0000-000051000000}"/>
    <cellStyle name="Result2" xfId="54" xr:uid="{00000000-0005-0000-0000-000052000000}"/>
    <cellStyle name="Testo avviso 2" xfId="55" xr:uid="{00000000-0005-0000-0000-000053000000}"/>
    <cellStyle name="Testo descrittivo 2" xfId="56" xr:uid="{00000000-0005-0000-0000-000054000000}"/>
    <cellStyle name="Titolo 1 2" xfId="57" xr:uid="{00000000-0005-0000-0000-000055000000}"/>
    <cellStyle name="Titolo 2 2" xfId="58" xr:uid="{00000000-0005-0000-0000-000056000000}"/>
    <cellStyle name="Titolo 3 2" xfId="59" xr:uid="{00000000-0005-0000-0000-000057000000}"/>
    <cellStyle name="Titolo 4 2" xfId="60" xr:uid="{00000000-0005-0000-0000-000058000000}"/>
    <cellStyle name="Titolo 5" xfId="61" xr:uid="{00000000-0005-0000-0000-000059000000}"/>
    <cellStyle name="Totale 2" xfId="62" xr:uid="{00000000-0005-0000-0000-00005A000000}"/>
    <cellStyle name="Valore non valido 2" xfId="63" xr:uid="{00000000-0005-0000-0000-00005B000000}"/>
    <cellStyle name="Valore valido 2" xfId="64" xr:uid="{00000000-0005-0000-0000-00005C000000}"/>
    <cellStyle name="Valuta" xfId="6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'Dettagli sede 18106'!$B$2</c:f>
              <c:strCache>
                <c:ptCount val="1"/>
                <c:pt idx="0">
                  <c:v> F1 </c:v>
                </c:pt>
              </c:strCache>
            </c:strRef>
          </c:tx>
          <c:marker>
            <c:symbol val="none"/>
          </c:marker>
          <c:cat>
            <c:strRef>
              <c:f>'Dettagli sede 18106'!$A$3:$A$14</c:f>
              <c:strCache>
                <c:ptCount val="12"/>
                <c:pt idx="0">
                  <c:v> gennaio </c:v>
                </c:pt>
                <c:pt idx="1">
                  <c:v> febbraio </c:v>
                </c:pt>
                <c:pt idx="2">
                  <c:v> marzo </c:v>
                </c:pt>
                <c:pt idx="3">
                  <c:v> aprile </c:v>
                </c:pt>
                <c:pt idx="4">
                  <c:v> maggio </c:v>
                </c:pt>
                <c:pt idx="5">
                  <c:v> giugno </c:v>
                </c:pt>
                <c:pt idx="6">
                  <c:v> luglio </c:v>
                </c:pt>
                <c:pt idx="7">
                  <c:v> agosto </c:v>
                </c:pt>
                <c:pt idx="8">
                  <c:v> settembre </c:v>
                </c:pt>
                <c:pt idx="9">
                  <c:v> ottobre </c:v>
                </c:pt>
                <c:pt idx="10">
                  <c:v> novembre </c:v>
                </c:pt>
                <c:pt idx="11">
                  <c:v> dicembre </c:v>
                </c:pt>
              </c:strCache>
            </c:strRef>
          </c:cat>
          <c:val>
            <c:numRef>
              <c:f>'Dettagli sede 18106'!$B$3:$B$14</c:f>
              <c:numCache>
                <c:formatCode>_-* #,##0_-;\-* #,##0_-;_-* "-"??_-;_-@_-</c:formatCode>
                <c:ptCount val="12"/>
                <c:pt idx="0">
                  <c:v>308074</c:v>
                </c:pt>
                <c:pt idx="1">
                  <c:v>301623</c:v>
                </c:pt>
                <c:pt idx="2">
                  <c:v>347149</c:v>
                </c:pt>
                <c:pt idx="3">
                  <c:v>332991</c:v>
                </c:pt>
                <c:pt idx="4">
                  <c:v>415184</c:v>
                </c:pt>
                <c:pt idx="5">
                  <c:v>485886</c:v>
                </c:pt>
                <c:pt idx="6">
                  <c:v>556475</c:v>
                </c:pt>
                <c:pt idx="7">
                  <c:v>506580</c:v>
                </c:pt>
                <c:pt idx="8">
                  <c:v>433722</c:v>
                </c:pt>
                <c:pt idx="9">
                  <c:v>386632</c:v>
                </c:pt>
                <c:pt idx="10">
                  <c:v>346200</c:v>
                </c:pt>
                <c:pt idx="11">
                  <c:v>299336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45-41AE-B555-4BA786FB8BBD}"/>
            </c:ext>
          </c:extLst>
        </c:ser>
        <c:ser>
          <c:idx val="1"/>
          <c:order val="1"/>
          <c:tx>
            <c:strRef>
              <c:f>'Dettagli sede 18106'!$C$2</c:f>
              <c:strCache>
                <c:ptCount val="1"/>
                <c:pt idx="0">
                  <c:v> F2 </c:v>
                </c:pt>
              </c:strCache>
            </c:strRef>
          </c:tx>
          <c:marker>
            <c:symbol val="none"/>
          </c:marker>
          <c:cat>
            <c:strRef>
              <c:f>'Dettagli sede 18106'!$A$3:$A$14</c:f>
              <c:strCache>
                <c:ptCount val="12"/>
                <c:pt idx="0">
                  <c:v> gennaio </c:v>
                </c:pt>
                <c:pt idx="1">
                  <c:v> febbraio </c:v>
                </c:pt>
                <c:pt idx="2">
                  <c:v> marzo </c:v>
                </c:pt>
                <c:pt idx="3">
                  <c:v> aprile </c:v>
                </c:pt>
                <c:pt idx="4">
                  <c:v> maggio </c:v>
                </c:pt>
                <c:pt idx="5">
                  <c:v> giugno </c:v>
                </c:pt>
                <c:pt idx="6">
                  <c:v> luglio </c:v>
                </c:pt>
                <c:pt idx="7">
                  <c:v> agosto </c:v>
                </c:pt>
                <c:pt idx="8">
                  <c:v> settembre </c:v>
                </c:pt>
                <c:pt idx="9">
                  <c:v> ottobre </c:v>
                </c:pt>
                <c:pt idx="10">
                  <c:v> novembre </c:v>
                </c:pt>
                <c:pt idx="11">
                  <c:v> dicembre </c:v>
                </c:pt>
              </c:strCache>
            </c:strRef>
          </c:cat>
          <c:val>
            <c:numRef>
              <c:f>'Dettagli sede 18106'!$C$3:$C$14</c:f>
              <c:numCache>
                <c:formatCode>_-* #,##0_-;\-* #,##0_-;_-* "-"??_-;_-@_-</c:formatCode>
                <c:ptCount val="12"/>
                <c:pt idx="0">
                  <c:v>209316</c:v>
                </c:pt>
                <c:pt idx="1">
                  <c:v>206951</c:v>
                </c:pt>
                <c:pt idx="2">
                  <c:v>235698</c:v>
                </c:pt>
                <c:pt idx="3">
                  <c:v>229529</c:v>
                </c:pt>
                <c:pt idx="4">
                  <c:v>271235</c:v>
                </c:pt>
                <c:pt idx="5">
                  <c:v>302226</c:v>
                </c:pt>
                <c:pt idx="6">
                  <c:v>343260</c:v>
                </c:pt>
                <c:pt idx="7">
                  <c:v>313529</c:v>
                </c:pt>
                <c:pt idx="8">
                  <c:v>293362</c:v>
                </c:pt>
                <c:pt idx="9">
                  <c:v>263985</c:v>
                </c:pt>
                <c:pt idx="10">
                  <c:v>231056</c:v>
                </c:pt>
                <c:pt idx="11">
                  <c:v>215140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5-41AE-B555-4BA786FB8BBD}"/>
            </c:ext>
          </c:extLst>
        </c:ser>
        <c:ser>
          <c:idx val="2"/>
          <c:order val="2"/>
          <c:tx>
            <c:strRef>
              <c:f>'Dettagli sede 18106'!$D$2</c:f>
              <c:strCache>
                <c:ptCount val="1"/>
                <c:pt idx="0">
                  <c:v> F3 </c:v>
                </c:pt>
              </c:strCache>
            </c:strRef>
          </c:tx>
          <c:marker>
            <c:symbol val="none"/>
          </c:marker>
          <c:cat>
            <c:strRef>
              <c:f>'Dettagli sede 18106'!$A$3:$A$14</c:f>
              <c:strCache>
                <c:ptCount val="12"/>
                <c:pt idx="0">
                  <c:v> gennaio </c:v>
                </c:pt>
                <c:pt idx="1">
                  <c:v> febbraio </c:v>
                </c:pt>
                <c:pt idx="2">
                  <c:v> marzo </c:v>
                </c:pt>
                <c:pt idx="3">
                  <c:v> aprile </c:v>
                </c:pt>
                <c:pt idx="4">
                  <c:v> maggio </c:v>
                </c:pt>
                <c:pt idx="5">
                  <c:v> giugno </c:v>
                </c:pt>
                <c:pt idx="6">
                  <c:v> luglio </c:v>
                </c:pt>
                <c:pt idx="7">
                  <c:v> agosto </c:v>
                </c:pt>
                <c:pt idx="8">
                  <c:v> settembre </c:v>
                </c:pt>
                <c:pt idx="9">
                  <c:v> ottobre </c:v>
                </c:pt>
                <c:pt idx="10">
                  <c:v> novembre </c:v>
                </c:pt>
                <c:pt idx="11">
                  <c:v> dicembre </c:v>
                </c:pt>
              </c:strCache>
            </c:strRef>
          </c:cat>
          <c:val>
            <c:numRef>
              <c:f>'Dettagli sede 18106'!$D$3:$D$14</c:f>
              <c:numCache>
                <c:formatCode>_-* #,##0_-;\-* #,##0_-;_-* "-"??_-;_-@_-</c:formatCode>
                <c:ptCount val="12"/>
                <c:pt idx="0">
                  <c:v>464047</c:v>
                </c:pt>
                <c:pt idx="1">
                  <c:v>408568</c:v>
                </c:pt>
                <c:pt idx="2">
                  <c:v>458410</c:v>
                </c:pt>
                <c:pt idx="3">
                  <c:v>491609</c:v>
                </c:pt>
                <c:pt idx="4">
                  <c:v>523297</c:v>
                </c:pt>
                <c:pt idx="5">
                  <c:v>560309</c:v>
                </c:pt>
                <c:pt idx="6">
                  <c:v>610229</c:v>
                </c:pt>
                <c:pt idx="7">
                  <c:v>586919</c:v>
                </c:pt>
                <c:pt idx="8">
                  <c:v>502213</c:v>
                </c:pt>
                <c:pt idx="9">
                  <c:v>497902</c:v>
                </c:pt>
                <c:pt idx="10">
                  <c:v>472613</c:v>
                </c:pt>
                <c:pt idx="11">
                  <c:v>493318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45-41AE-B555-4BA786FB8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70586112"/>
        <c:axId val="1470588832"/>
      </c:lineChart>
      <c:catAx>
        <c:axId val="1470586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0588832"/>
        <c:crosses val="autoZero"/>
        <c:auto val="1"/>
        <c:lblAlgn val="ctr"/>
        <c:lblOffset val="100"/>
        <c:noMultiLvlLbl val="0"/>
      </c:catAx>
      <c:valAx>
        <c:axId val="14705888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470586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'Dettagli sede 18106'!$G$2</c:f>
              <c:strCache>
                <c:ptCount val="1"/>
                <c:pt idx="0">
                  <c:v> F1 </c:v>
                </c:pt>
              </c:strCache>
            </c:strRef>
          </c:tx>
          <c:marker>
            <c:symbol val="none"/>
          </c:marker>
          <c:cat>
            <c:strRef>
              <c:f>'Dettagli sede 18106'!$F$3:$F$14</c:f>
              <c:strCache>
                <c:ptCount val="12"/>
                <c:pt idx="0">
                  <c:v> marzo </c:v>
                </c:pt>
                <c:pt idx="1">
                  <c:v> aprile </c:v>
                </c:pt>
                <c:pt idx="2">
                  <c:v> maggio </c:v>
                </c:pt>
                <c:pt idx="3">
                  <c:v> giugno </c:v>
                </c:pt>
                <c:pt idx="4">
                  <c:v> luglio </c:v>
                </c:pt>
                <c:pt idx="5">
                  <c:v> agosto </c:v>
                </c:pt>
                <c:pt idx="6">
                  <c:v> settembre </c:v>
                </c:pt>
                <c:pt idx="7">
                  <c:v> ottobre </c:v>
                </c:pt>
                <c:pt idx="8">
                  <c:v> novembre </c:v>
                </c:pt>
                <c:pt idx="9">
                  <c:v> dicembre </c:v>
                </c:pt>
                <c:pt idx="10">
                  <c:v> gennaio </c:v>
                </c:pt>
                <c:pt idx="11">
                  <c:v> febbraio </c:v>
                </c:pt>
              </c:strCache>
            </c:strRef>
          </c:cat>
          <c:val>
            <c:numRef>
              <c:f>'Dettagli sede 18106'!$G$3:$G$14</c:f>
              <c:numCache>
                <c:formatCode>_-* #,##0_-;\-* #,##0_-;_-* "-"??_-;_-@_-</c:formatCode>
                <c:ptCount val="12"/>
                <c:pt idx="0">
                  <c:v>846693</c:v>
                </c:pt>
                <c:pt idx="1">
                  <c:v>768010</c:v>
                </c:pt>
                <c:pt idx="2">
                  <c:v>944187</c:v>
                </c:pt>
                <c:pt idx="3">
                  <c:v>1110817</c:v>
                </c:pt>
                <c:pt idx="4">
                  <c:v>1335478</c:v>
                </c:pt>
                <c:pt idx="5">
                  <c:v>1165014</c:v>
                </c:pt>
                <c:pt idx="6">
                  <c:v>1018079</c:v>
                </c:pt>
                <c:pt idx="7">
                  <c:v>854015</c:v>
                </c:pt>
                <c:pt idx="8">
                  <c:v>728617</c:v>
                </c:pt>
                <c:pt idx="9">
                  <c:v>744738</c:v>
                </c:pt>
                <c:pt idx="10">
                  <c:v>831991</c:v>
                </c:pt>
                <c:pt idx="11">
                  <c:v>815138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A9-4DB1-A81C-6256F4CAA37F}"/>
            </c:ext>
          </c:extLst>
        </c:ser>
        <c:ser>
          <c:idx val="1"/>
          <c:order val="1"/>
          <c:tx>
            <c:strRef>
              <c:f>'Dettagli sede 18106'!$H$2</c:f>
              <c:strCache>
                <c:ptCount val="1"/>
                <c:pt idx="0">
                  <c:v> F2 </c:v>
                </c:pt>
              </c:strCache>
            </c:strRef>
          </c:tx>
          <c:marker>
            <c:symbol val="none"/>
          </c:marker>
          <c:cat>
            <c:strRef>
              <c:f>'Dettagli sede 18106'!$F$3:$F$14</c:f>
              <c:strCache>
                <c:ptCount val="12"/>
                <c:pt idx="0">
                  <c:v> marzo </c:v>
                </c:pt>
                <c:pt idx="1">
                  <c:v> aprile </c:v>
                </c:pt>
                <c:pt idx="2">
                  <c:v> maggio </c:v>
                </c:pt>
                <c:pt idx="3">
                  <c:v> giugno </c:v>
                </c:pt>
                <c:pt idx="4">
                  <c:v> luglio </c:v>
                </c:pt>
                <c:pt idx="5">
                  <c:v> agosto </c:v>
                </c:pt>
                <c:pt idx="6">
                  <c:v> settembre </c:v>
                </c:pt>
                <c:pt idx="7">
                  <c:v> ottobre </c:v>
                </c:pt>
                <c:pt idx="8">
                  <c:v> novembre </c:v>
                </c:pt>
                <c:pt idx="9">
                  <c:v> dicembre </c:v>
                </c:pt>
                <c:pt idx="10">
                  <c:v> gennaio </c:v>
                </c:pt>
                <c:pt idx="11">
                  <c:v> febbraio </c:v>
                </c:pt>
              </c:strCache>
            </c:strRef>
          </c:cat>
          <c:val>
            <c:numRef>
              <c:f>'Dettagli sede 18106'!$H$3:$H$14</c:f>
              <c:numCache>
                <c:formatCode>_-* #,##0_-;\-* #,##0_-;_-* "-"??_-;_-@_-</c:formatCode>
                <c:ptCount val="12"/>
                <c:pt idx="0">
                  <c:v>609132</c:v>
                </c:pt>
                <c:pt idx="1">
                  <c:v>579455</c:v>
                </c:pt>
                <c:pt idx="2">
                  <c:v>692660</c:v>
                </c:pt>
                <c:pt idx="3">
                  <c:v>746419</c:v>
                </c:pt>
                <c:pt idx="4">
                  <c:v>892489</c:v>
                </c:pt>
                <c:pt idx="5">
                  <c:v>797731</c:v>
                </c:pt>
                <c:pt idx="6">
                  <c:v>736032</c:v>
                </c:pt>
                <c:pt idx="7">
                  <c:v>655697</c:v>
                </c:pt>
                <c:pt idx="8">
                  <c:v>558913</c:v>
                </c:pt>
                <c:pt idx="9">
                  <c:v>495496</c:v>
                </c:pt>
                <c:pt idx="10">
                  <c:v>565638</c:v>
                </c:pt>
                <c:pt idx="11">
                  <c:v>556778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A9-4DB1-A81C-6256F4CAA37F}"/>
            </c:ext>
          </c:extLst>
        </c:ser>
        <c:ser>
          <c:idx val="2"/>
          <c:order val="2"/>
          <c:tx>
            <c:strRef>
              <c:f>'Dettagli sede 18106'!$I$2</c:f>
              <c:strCache>
                <c:ptCount val="1"/>
                <c:pt idx="0">
                  <c:v> F3 </c:v>
                </c:pt>
              </c:strCache>
            </c:strRef>
          </c:tx>
          <c:marker>
            <c:symbol val="none"/>
          </c:marker>
          <c:cat>
            <c:strRef>
              <c:f>'Dettagli sede 18106'!$F$3:$F$14</c:f>
              <c:strCache>
                <c:ptCount val="12"/>
                <c:pt idx="0">
                  <c:v> marzo </c:v>
                </c:pt>
                <c:pt idx="1">
                  <c:v> aprile </c:v>
                </c:pt>
                <c:pt idx="2">
                  <c:v> maggio </c:v>
                </c:pt>
                <c:pt idx="3">
                  <c:v> giugno </c:v>
                </c:pt>
                <c:pt idx="4">
                  <c:v> luglio </c:v>
                </c:pt>
                <c:pt idx="5">
                  <c:v> agosto </c:v>
                </c:pt>
                <c:pt idx="6">
                  <c:v> settembre </c:v>
                </c:pt>
                <c:pt idx="7">
                  <c:v> ottobre </c:v>
                </c:pt>
                <c:pt idx="8">
                  <c:v> novembre </c:v>
                </c:pt>
                <c:pt idx="9">
                  <c:v> dicembre </c:v>
                </c:pt>
                <c:pt idx="10">
                  <c:v> gennaio </c:v>
                </c:pt>
                <c:pt idx="11">
                  <c:v> febbraio </c:v>
                </c:pt>
              </c:strCache>
            </c:strRef>
          </c:cat>
          <c:val>
            <c:numRef>
              <c:f>'Dettagli sede 18106'!$I$3:$I$14</c:f>
              <c:numCache>
                <c:formatCode>_-* #,##0_-;\-* #,##0_-;_-* "-"??_-;_-@_-</c:formatCode>
                <c:ptCount val="12"/>
                <c:pt idx="0">
                  <c:v>1094476</c:v>
                </c:pt>
                <c:pt idx="1">
                  <c:v>1175347</c:v>
                </c:pt>
                <c:pt idx="2">
                  <c:v>1275574</c:v>
                </c:pt>
                <c:pt idx="3">
                  <c:v>1368028</c:v>
                </c:pt>
                <c:pt idx="4">
                  <c:v>1524553</c:v>
                </c:pt>
                <c:pt idx="5">
                  <c:v>1469913</c:v>
                </c:pt>
                <c:pt idx="6">
                  <c:v>1269726</c:v>
                </c:pt>
                <c:pt idx="7">
                  <c:v>1162919</c:v>
                </c:pt>
                <c:pt idx="8">
                  <c:v>930158</c:v>
                </c:pt>
                <c:pt idx="9">
                  <c:v>1011830</c:v>
                </c:pt>
                <c:pt idx="10">
                  <c:v>1143432</c:v>
                </c:pt>
                <c:pt idx="11">
                  <c:v>992493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A9-4DB1-A81C-6256F4CAA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639040"/>
        <c:axId val="1699468480"/>
      </c:lineChart>
      <c:catAx>
        <c:axId val="1294639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9468480"/>
        <c:crosses val="autoZero"/>
        <c:auto val="1"/>
        <c:lblAlgn val="ctr"/>
        <c:lblOffset val="100"/>
        <c:noMultiLvlLbl val="0"/>
      </c:catAx>
      <c:valAx>
        <c:axId val="169946848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crossAx val="1294639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'Dettagli sede POP'!$M$1</c:f>
              <c:strCache>
                <c:ptCount val="1"/>
                <c:pt idx="0">
                  <c:v>Peak</c:v>
                </c:pt>
              </c:strCache>
            </c:strRef>
          </c:tx>
          <c:marker>
            <c:symbol val="none"/>
          </c:marker>
          <c:cat>
            <c:strRef>
              <c:f>'Dettagli sede POP'!$L$2:$L$13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sede POP'!$M$2:$M$13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9F-4F9A-B3D8-F8E13EA8791A}"/>
            </c:ext>
          </c:extLst>
        </c:ser>
        <c:ser>
          <c:idx val="1"/>
          <c:order val="1"/>
          <c:tx>
            <c:strRef>
              <c:f>'Dettagli sede POP'!$N$1</c:f>
              <c:strCache>
                <c:ptCount val="1"/>
                <c:pt idx="0">
                  <c:v>Off Peak</c:v>
                </c:pt>
              </c:strCache>
            </c:strRef>
          </c:tx>
          <c:marker>
            <c:symbol val="none"/>
          </c:marker>
          <c:cat>
            <c:strRef>
              <c:f>'Dettagli sede POP'!$L$2:$L$13</c:f>
              <c:strCache>
                <c:ptCount val="12"/>
                <c:pt idx="0">
                  <c:v>gennaio</c:v>
                </c:pt>
                <c:pt idx="1">
                  <c:v>febbraio</c:v>
                </c:pt>
                <c:pt idx="2">
                  <c:v>marzo</c:v>
                </c:pt>
                <c:pt idx="3">
                  <c:v>aprile</c:v>
                </c:pt>
                <c:pt idx="4">
                  <c:v>maggio</c:v>
                </c:pt>
                <c:pt idx="5">
                  <c:v>giugno</c:v>
                </c:pt>
                <c:pt idx="6">
                  <c:v>luglio</c:v>
                </c:pt>
                <c:pt idx="7">
                  <c:v>agosto</c:v>
                </c:pt>
                <c:pt idx="8">
                  <c:v>settembre</c:v>
                </c:pt>
                <c:pt idx="9">
                  <c:v>ottobre</c:v>
                </c:pt>
                <c:pt idx="10">
                  <c:v>novembre</c:v>
                </c:pt>
                <c:pt idx="11">
                  <c:v>dicembre</c:v>
                </c:pt>
              </c:strCache>
            </c:strRef>
          </c:cat>
          <c:val>
            <c:numRef>
              <c:f>'Dettagli sede POP'!$N$2:$N$13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9F-4F9A-B3D8-F8E13EA87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9460320"/>
        <c:axId val="1699459776"/>
      </c:lineChart>
      <c:catAx>
        <c:axId val="1699460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99459776"/>
        <c:crosses val="autoZero"/>
        <c:auto val="1"/>
        <c:lblAlgn val="ctr"/>
        <c:lblOffset val="100"/>
        <c:noMultiLvlLbl val="0"/>
      </c:catAx>
      <c:valAx>
        <c:axId val="169945977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99460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241028</xdr:colOff>
      <xdr:row>0</xdr:row>
      <xdr:rowOff>121635</xdr:rowOff>
    </xdr:from>
    <xdr:to>
      <xdr:col>15</xdr:col>
      <xdr:colOff>1445965</xdr:colOff>
      <xdr:row>4</xdr:row>
      <xdr:rowOff>134254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97064" y="121635"/>
          <a:ext cx="3435519" cy="7330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12</xdr:col>
      <xdr:colOff>360217</xdr:colOff>
      <xdr:row>9</xdr:row>
      <xdr:rowOff>48491</xdr:rowOff>
    </xdr:from>
    <xdr:to>
      <xdr:col>16</xdr:col>
      <xdr:colOff>955963</xdr:colOff>
      <xdr:row>23</xdr:row>
      <xdr:rowOff>34637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346362</xdr:colOff>
      <xdr:row>26</xdr:row>
      <xdr:rowOff>90054</xdr:rowOff>
    </xdr:from>
    <xdr:to>
      <xdr:col>16</xdr:col>
      <xdr:colOff>997526</xdr:colOff>
      <xdr:row>41</xdr:row>
      <xdr:rowOff>131618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22860</xdr:rowOff>
    </xdr:from>
    <xdr:to>
      <xdr:col>5</xdr:col>
      <xdr:colOff>640080</xdr:colOff>
      <xdr:row>43</xdr:row>
      <xdr:rowOff>68580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.fortunato@caan.it" TargetMode="External"/><Relationship Id="rId13" Type="http://schemas.openxmlformats.org/officeDocument/2006/relationships/hyperlink" Target="mailto:ghigliotti@mercatogenova.it" TargetMode="External"/><Relationship Id="rId3" Type="http://schemas.openxmlformats.org/officeDocument/2006/relationships/hyperlink" Target="mailto:lorenzo.rocchi@mercafir.it" TargetMode="External"/><Relationship Id="rId7" Type="http://schemas.openxmlformats.org/officeDocument/2006/relationships/hyperlink" Target="mailto:info@caan.it" TargetMode="External"/><Relationship Id="rId12" Type="http://schemas.openxmlformats.org/officeDocument/2006/relationships/hyperlink" Target="mailto:caat@caat.it" TargetMode="External"/><Relationship Id="rId2" Type="http://schemas.openxmlformats.org/officeDocument/2006/relationships/hyperlink" Target="mailto:gabriele.ruggeri@mercatimilano.it" TargetMode="External"/><Relationship Id="rId1" Type="http://schemas.openxmlformats.org/officeDocument/2006/relationships/hyperlink" Target="mailto:protocollo@mercatimilano.telecompec.it" TargetMode="External"/><Relationship Id="rId6" Type="http://schemas.openxmlformats.org/officeDocument/2006/relationships/hyperlink" Target="mailto:n.duro@agroalimroma.it" TargetMode="External"/><Relationship Id="rId11" Type="http://schemas.openxmlformats.org/officeDocument/2006/relationships/hyperlink" Target="javascript:top.openWin('%2FWorldClient.dll%3FSession%3DYFD3KQ591HSI2%26View%3DCompose%26New%3DYes%26To%3Dghiano%2540caat.it','Compose',800,600,'yes');" TargetMode="External"/><Relationship Id="rId5" Type="http://schemas.openxmlformats.org/officeDocument/2006/relationships/hyperlink" Target="mailto:m.caldari@agroalimroma.i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uff.tecnico@veronamercato.it" TargetMode="External"/><Relationship Id="rId4" Type="http://schemas.openxmlformats.org/officeDocument/2006/relationships/hyperlink" Target="mailto:donella.fantechi@mercafir.it" TargetMode="External"/><Relationship Id="rId9" Type="http://schemas.openxmlformats.org/officeDocument/2006/relationships/hyperlink" Target="mailto:amministrazione@veronamercato.it" TargetMode="External"/><Relationship Id="rId14" Type="http://schemas.openxmlformats.org/officeDocument/2006/relationships/hyperlink" Target="mailto:testini@mercatogenova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65526"/>
  <sheetViews>
    <sheetView tabSelected="1" workbookViewId="0"/>
  </sheetViews>
  <sheetFormatPr defaultColWidth="24.875" defaultRowHeight="15"/>
  <cols>
    <col min="1" max="1" width="24.875" style="1"/>
    <col min="2" max="2" width="33.875" style="1" customWidth="1"/>
    <col min="3" max="3" width="28.125" style="1" customWidth="1"/>
    <col min="4" max="4" width="27.75" style="1" customWidth="1"/>
    <col min="5" max="5" width="34.75" style="3" customWidth="1"/>
    <col min="6" max="6" width="30.375" style="1" customWidth="1"/>
    <col min="7" max="7" width="28.625" style="1" bestFit="1" customWidth="1"/>
    <col min="8" max="8" width="31.25" style="1" customWidth="1"/>
    <col min="9" max="1023" width="24.875" style="1"/>
  </cols>
  <sheetData>
    <row r="1" spans="1:1023" s="34" customFormat="1">
      <c r="A1" s="103" t="s">
        <v>65</v>
      </c>
      <c r="B1" s="35">
        <v>1</v>
      </c>
      <c r="C1" s="126" t="s">
        <v>252</v>
      </c>
      <c r="D1" s="126" t="s">
        <v>253</v>
      </c>
      <c r="E1" s="126" t="s">
        <v>254</v>
      </c>
      <c r="F1" s="126" t="s">
        <v>255</v>
      </c>
      <c r="G1" s="35" t="s">
        <v>256</v>
      </c>
      <c r="H1" s="35" t="s">
        <v>277</v>
      </c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  <c r="ABA1" s="33"/>
      <c r="ABB1" s="33"/>
      <c r="ABC1" s="33"/>
      <c r="ABD1" s="33"/>
      <c r="ABE1" s="33"/>
      <c r="ABF1" s="33"/>
      <c r="ABG1" s="33"/>
      <c r="ABH1" s="33"/>
      <c r="ABI1" s="33"/>
      <c r="ABJ1" s="33"/>
      <c r="ABK1" s="33"/>
      <c r="ABL1" s="33"/>
      <c r="ABM1" s="33"/>
      <c r="ABN1" s="33"/>
      <c r="ABO1" s="33"/>
      <c r="ABP1" s="33"/>
      <c r="ABQ1" s="33"/>
      <c r="ABR1" s="33"/>
      <c r="ABS1" s="33"/>
      <c r="ABT1" s="33"/>
      <c r="ABU1" s="33"/>
      <c r="ABV1" s="33"/>
      <c r="ABW1" s="33"/>
      <c r="ABX1" s="33"/>
      <c r="ABY1" s="33"/>
      <c r="ABZ1" s="33"/>
      <c r="ACA1" s="33"/>
      <c r="ACB1" s="33"/>
      <c r="ACC1" s="33"/>
      <c r="ACD1" s="33"/>
      <c r="ACE1" s="33"/>
      <c r="ACF1" s="33"/>
      <c r="ACG1" s="33"/>
      <c r="ACH1" s="33"/>
      <c r="ACI1" s="33"/>
      <c r="ACJ1" s="33"/>
      <c r="ACK1" s="33"/>
      <c r="ACL1" s="33"/>
      <c r="ACM1" s="33"/>
      <c r="ACN1" s="33"/>
      <c r="ACO1" s="33"/>
      <c r="ACP1" s="33"/>
      <c r="ACQ1" s="33"/>
      <c r="ACR1" s="33"/>
      <c r="ACS1" s="33"/>
      <c r="ACT1" s="33"/>
      <c r="ACU1" s="33"/>
      <c r="ACV1" s="33"/>
      <c r="ACW1" s="33"/>
      <c r="ACX1" s="33"/>
      <c r="ACY1" s="33"/>
      <c r="ACZ1" s="33"/>
      <c r="ADA1" s="33"/>
      <c r="ADB1" s="33"/>
      <c r="ADC1" s="33"/>
      <c r="ADD1" s="33"/>
      <c r="ADE1" s="33"/>
      <c r="ADF1" s="33"/>
      <c r="ADG1" s="33"/>
      <c r="ADH1" s="33"/>
      <c r="ADI1" s="33"/>
      <c r="ADJ1" s="33"/>
      <c r="ADK1" s="33"/>
      <c r="ADL1" s="33"/>
      <c r="ADM1" s="33"/>
      <c r="ADN1" s="33"/>
      <c r="ADO1" s="33"/>
      <c r="ADP1" s="33"/>
      <c r="ADQ1" s="33"/>
      <c r="ADR1" s="33"/>
      <c r="ADS1" s="33"/>
      <c r="ADT1" s="33"/>
      <c r="ADU1" s="33"/>
      <c r="ADV1" s="33"/>
      <c r="ADW1" s="33"/>
      <c r="ADX1" s="33"/>
      <c r="ADY1" s="33"/>
      <c r="ADZ1" s="33"/>
      <c r="AEA1" s="33"/>
      <c r="AEB1" s="33"/>
      <c r="AEC1" s="33"/>
      <c r="AED1" s="33"/>
      <c r="AEE1" s="33"/>
      <c r="AEF1" s="33"/>
      <c r="AEG1" s="33"/>
      <c r="AEH1" s="33"/>
      <c r="AEI1" s="33"/>
      <c r="AEJ1" s="33"/>
      <c r="AEK1" s="33"/>
      <c r="AEL1" s="33"/>
      <c r="AEM1" s="33"/>
      <c r="AEN1" s="33"/>
      <c r="AEO1" s="33"/>
      <c r="AEP1" s="33"/>
      <c r="AEQ1" s="33"/>
      <c r="AER1" s="33"/>
      <c r="AES1" s="33"/>
      <c r="AET1" s="33"/>
      <c r="AEU1" s="33"/>
      <c r="AEV1" s="33"/>
      <c r="AEW1" s="33"/>
      <c r="AEX1" s="33"/>
      <c r="AEY1" s="33"/>
      <c r="AEZ1" s="33"/>
      <c r="AFA1" s="33"/>
      <c r="AFB1" s="33"/>
      <c r="AFC1" s="33"/>
      <c r="AFD1" s="33"/>
      <c r="AFE1" s="33"/>
      <c r="AFF1" s="33"/>
      <c r="AFG1" s="33"/>
      <c r="AFH1" s="33"/>
      <c r="AFI1" s="33"/>
      <c r="AFJ1" s="33"/>
      <c r="AFK1" s="33"/>
      <c r="AFL1" s="33"/>
      <c r="AFM1" s="33"/>
      <c r="AFN1" s="33"/>
      <c r="AFO1" s="33"/>
      <c r="AFP1" s="33"/>
      <c r="AFQ1" s="33"/>
      <c r="AFR1" s="33"/>
      <c r="AFS1" s="33"/>
      <c r="AFT1" s="33"/>
      <c r="AFU1" s="33"/>
      <c r="AFV1" s="33"/>
      <c r="AFW1" s="33"/>
      <c r="AFX1" s="33"/>
      <c r="AFY1" s="33"/>
      <c r="AFZ1" s="33"/>
      <c r="AGA1" s="33"/>
      <c r="AGB1" s="33"/>
      <c r="AGC1" s="33"/>
      <c r="AGD1" s="33"/>
      <c r="AGE1" s="33"/>
      <c r="AGF1" s="33"/>
      <c r="AGG1" s="33"/>
      <c r="AGH1" s="33"/>
      <c r="AGI1" s="33"/>
      <c r="AGJ1" s="33"/>
      <c r="AGK1" s="33"/>
      <c r="AGL1" s="33"/>
      <c r="AGM1" s="33"/>
      <c r="AGN1" s="33"/>
      <c r="AGO1" s="33"/>
      <c r="AGP1" s="33"/>
      <c r="AGQ1" s="33"/>
      <c r="AGR1" s="33"/>
      <c r="AGS1" s="33"/>
      <c r="AGT1" s="33"/>
      <c r="AGU1" s="33"/>
      <c r="AGV1" s="33"/>
      <c r="AGW1" s="33"/>
      <c r="AGX1" s="33"/>
      <c r="AGY1" s="33"/>
      <c r="AGZ1" s="33"/>
      <c r="AHA1" s="33"/>
      <c r="AHB1" s="33"/>
      <c r="AHC1" s="33"/>
      <c r="AHD1" s="33"/>
      <c r="AHE1" s="33"/>
      <c r="AHF1" s="33"/>
      <c r="AHG1" s="33"/>
      <c r="AHH1" s="33"/>
      <c r="AHI1" s="33"/>
      <c r="AHJ1" s="33"/>
      <c r="AHK1" s="33"/>
      <c r="AHL1" s="33"/>
      <c r="AHM1" s="33"/>
      <c r="AHN1" s="33"/>
      <c r="AHO1" s="33"/>
      <c r="AHP1" s="33"/>
      <c r="AHQ1" s="33"/>
      <c r="AHR1" s="33"/>
      <c r="AHS1" s="33"/>
      <c r="AHT1" s="33"/>
      <c r="AHU1" s="33"/>
      <c r="AHV1" s="33"/>
      <c r="AHW1" s="33"/>
      <c r="AHX1" s="33"/>
      <c r="AHY1" s="33"/>
      <c r="AHZ1" s="33"/>
      <c r="AIA1" s="33"/>
      <c r="AIB1" s="33"/>
      <c r="AIC1" s="33"/>
      <c r="AID1" s="33"/>
      <c r="AIE1" s="33"/>
      <c r="AIF1" s="33"/>
      <c r="AIG1" s="33"/>
      <c r="AIH1" s="33"/>
      <c r="AII1" s="33"/>
      <c r="AIJ1" s="33"/>
      <c r="AIK1" s="33"/>
      <c r="AIL1" s="33"/>
      <c r="AIM1" s="33"/>
      <c r="AIN1" s="33"/>
      <c r="AIO1" s="33"/>
      <c r="AIP1" s="33"/>
      <c r="AIQ1" s="33"/>
      <c r="AIR1" s="33"/>
      <c r="AIS1" s="33"/>
      <c r="AIT1" s="33"/>
      <c r="AIU1" s="33"/>
      <c r="AIV1" s="33"/>
      <c r="AIW1" s="33"/>
      <c r="AIX1" s="33"/>
      <c r="AIY1" s="33"/>
      <c r="AIZ1" s="33"/>
      <c r="AJA1" s="33"/>
      <c r="AJB1" s="33"/>
      <c r="AJC1" s="33"/>
      <c r="AJD1" s="33"/>
      <c r="AJE1" s="33"/>
      <c r="AJF1" s="33"/>
      <c r="AJG1" s="33"/>
      <c r="AJH1" s="33"/>
      <c r="AJI1" s="33"/>
      <c r="AJJ1" s="33"/>
      <c r="AJK1" s="33"/>
      <c r="AJL1" s="33"/>
      <c r="AJM1" s="33"/>
      <c r="AJN1" s="33"/>
      <c r="AJO1" s="33"/>
      <c r="AJP1" s="33"/>
      <c r="AJQ1" s="33"/>
      <c r="AJR1" s="33"/>
      <c r="AJS1" s="33"/>
      <c r="AJT1" s="33"/>
      <c r="AJU1" s="33"/>
      <c r="AJV1" s="33"/>
      <c r="AJW1" s="33"/>
      <c r="AJX1" s="33"/>
      <c r="AJY1" s="33"/>
      <c r="AJZ1" s="33"/>
      <c r="AKA1" s="33"/>
      <c r="AKB1" s="33"/>
      <c r="AKC1" s="33"/>
      <c r="AKD1" s="33"/>
      <c r="AKE1" s="33"/>
      <c r="AKF1" s="33"/>
      <c r="AKG1" s="33"/>
      <c r="AKH1" s="33"/>
      <c r="AKI1" s="33"/>
      <c r="AKJ1" s="33"/>
      <c r="AKK1" s="33"/>
      <c r="AKL1" s="33"/>
      <c r="AKM1" s="33"/>
      <c r="AKN1" s="33"/>
      <c r="AKO1" s="33"/>
      <c r="AKP1" s="33"/>
      <c r="AKQ1" s="33"/>
      <c r="AKR1" s="33"/>
      <c r="AKS1" s="33"/>
      <c r="AKT1" s="33"/>
      <c r="AKU1" s="33"/>
      <c r="AKV1" s="33"/>
      <c r="AKW1" s="33"/>
      <c r="AKX1" s="33"/>
      <c r="AKY1" s="33"/>
      <c r="AKZ1" s="33"/>
      <c r="ALA1" s="33"/>
      <c r="ALB1" s="33"/>
      <c r="ALC1" s="33"/>
      <c r="ALD1" s="33"/>
      <c r="ALE1" s="33"/>
      <c r="ALF1" s="33"/>
      <c r="ALG1" s="33"/>
      <c r="ALH1" s="33"/>
      <c r="ALI1" s="33"/>
      <c r="ALJ1" s="33"/>
      <c r="ALK1" s="33"/>
      <c r="ALL1" s="33"/>
      <c r="ALM1" s="33"/>
      <c r="ALN1" s="33"/>
      <c r="ALO1" s="33"/>
      <c r="ALP1" s="33"/>
      <c r="ALQ1" s="33"/>
      <c r="ALR1" s="33"/>
      <c r="ALS1" s="33"/>
      <c r="ALT1" s="33"/>
      <c r="ALU1" s="33"/>
      <c r="ALV1" s="33"/>
      <c r="ALW1" s="33"/>
      <c r="ALX1" s="33"/>
      <c r="ALY1" s="33"/>
      <c r="ALZ1" s="33"/>
      <c r="AMA1" s="33"/>
      <c r="AMB1" s="33"/>
      <c r="AMC1" s="33"/>
      <c r="AMD1" s="33"/>
    </row>
    <row r="2" spans="1:1023" ht="15" customHeight="1">
      <c r="A2" s="31" t="s">
        <v>0</v>
      </c>
      <c r="B2" s="135" t="s">
        <v>139</v>
      </c>
      <c r="C2" s="135" t="s">
        <v>140</v>
      </c>
      <c r="D2" s="135" t="s">
        <v>141</v>
      </c>
      <c r="E2" s="135" t="s">
        <v>142</v>
      </c>
      <c r="F2" s="135" t="s">
        <v>201</v>
      </c>
      <c r="G2" s="197" t="s">
        <v>236</v>
      </c>
      <c r="H2" s="197" t="s">
        <v>273</v>
      </c>
      <c r="AME2"/>
      <c r="AMF2"/>
      <c r="AMG2"/>
      <c r="AMH2"/>
      <c r="AMI2"/>
    </row>
    <row r="3" spans="1:1023" ht="15" customHeight="1">
      <c r="A3" s="31" t="s">
        <v>62</v>
      </c>
      <c r="B3" s="136" t="s">
        <v>143</v>
      </c>
      <c r="C3" s="136" t="s">
        <v>144</v>
      </c>
      <c r="D3" s="136" t="s">
        <v>181</v>
      </c>
      <c r="E3" s="136" t="s">
        <v>145</v>
      </c>
      <c r="F3" s="136" t="s">
        <v>202</v>
      </c>
      <c r="G3" s="136" t="s">
        <v>257</v>
      </c>
      <c r="H3" s="136" t="s">
        <v>274</v>
      </c>
      <c r="AME3"/>
      <c r="AMF3"/>
      <c r="AMG3"/>
      <c r="AMH3"/>
      <c r="AMI3"/>
    </row>
    <row r="4" spans="1:1023" ht="15" customHeight="1">
      <c r="A4" s="32" t="s">
        <v>1</v>
      </c>
      <c r="B4" s="136" t="s">
        <v>143</v>
      </c>
      <c r="C4" s="136" t="s">
        <v>144</v>
      </c>
      <c r="D4" s="136" t="s">
        <v>181</v>
      </c>
      <c r="E4" s="136" t="s">
        <v>145</v>
      </c>
      <c r="F4" s="136" t="s">
        <v>202</v>
      </c>
      <c r="G4" s="136" t="s">
        <v>257</v>
      </c>
      <c r="H4" s="136" t="s">
        <v>274</v>
      </c>
      <c r="AME4"/>
      <c r="AMF4"/>
      <c r="AMG4"/>
      <c r="AMH4"/>
      <c r="AMI4"/>
    </row>
    <row r="5" spans="1:1023" ht="15" customHeight="1">
      <c r="A5" s="31" t="s">
        <v>2</v>
      </c>
      <c r="B5" s="135" t="s">
        <v>146</v>
      </c>
      <c r="C5" s="135" t="s">
        <v>147</v>
      </c>
      <c r="D5" s="135" t="s">
        <v>148</v>
      </c>
      <c r="E5" s="135" t="s">
        <v>149</v>
      </c>
      <c r="F5" s="135" t="s">
        <v>203</v>
      </c>
      <c r="G5" s="136" t="s">
        <v>249</v>
      </c>
      <c r="H5" s="136" t="s">
        <v>275</v>
      </c>
      <c r="AME5"/>
      <c r="AMF5"/>
      <c r="AMG5"/>
      <c r="AMH5"/>
      <c r="AMI5"/>
    </row>
    <row r="6" spans="1:1023" ht="15" customHeight="1">
      <c r="A6" s="31" t="s">
        <v>3</v>
      </c>
      <c r="B6" s="135" t="s">
        <v>191</v>
      </c>
      <c r="C6" s="135" t="s">
        <v>150</v>
      </c>
      <c r="D6" s="135" t="s">
        <v>151</v>
      </c>
      <c r="E6" s="135" t="s">
        <v>152</v>
      </c>
      <c r="F6" s="135" t="s">
        <v>204</v>
      </c>
      <c r="G6" s="135" t="s">
        <v>250</v>
      </c>
      <c r="H6" s="135" t="s">
        <v>271</v>
      </c>
      <c r="AME6"/>
      <c r="AMF6"/>
      <c r="AMG6"/>
      <c r="AMH6"/>
      <c r="AMI6"/>
    </row>
    <row r="7" spans="1:1023" ht="15" customHeight="1">
      <c r="A7" s="31" t="s">
        <v>4</v>
      </c>
      <c r="B7" s="135">
        <v>80040</v>
      </c>
      <c r="C7" s="137" t="s">
        <v>153</v>
      </c>
      <c r="D7" s="137">
        <v>50127</v>
      </c>
      <c r="E7" s="137">
        <v>20137</v>
      </c>
      <c r="F7" s="137">
        <v>37137</v>
      </c>
      <c r="G7" s="137">
        <v>10095</v>
      </c>
      <c r="H7" s="137">
        <v>16162</v>
      </c>
      <c r="AME7"/>
      <c r="AMF7"/>
      <c r="AMG7"/>
      <c r="AMH7"/>
      <c r="AMI7"/>
    </row>
    <row r="8" spans="1:1023" ht="15" customHeight="1">
      <c r="A8" s="31" t="s">
        <v>5</v>
      </c>
      <c r="B8" s="135" t="s">
        <v>154</v>
      </c>
      <c r="C8" s="135" t="s">
        <v>155</v>
      </c>
      <c r="D8" s="135" t="s">
        <v>151</v>
      </c>
      <c r="E8" s="135" t="s">
        <v>152</v>
      </c>
      <c r="F8" s="135" t="s">
        <v>204</v>
      </c>
      <c r="G8" s="135" t="s">
        <v>276</v>
      </c>
      <c r="H8" s="135" t="s">
        <v>271</v>
      </c>
      <c r="AME8"/>
      <c r="AMF8"/>
      <c r="AMG8"/>
      <c r="AMH8"/>
      <c r="AMI8"/>
    </row>
    <row r="9" spans="1:1023" ht="15" customHeight="1">
      <c r="A9" s="31" t="s">
        <v>6</v>
      </c>
      <c r="B9" s="135" t="s">
        <v>146</v>
      </c>
      <c r="C9" s="135" t="s">
        <v>147</v>
      </c>
      <c r="D9" s="135" t="s">
        <v>148</v>
      </c>
      <c r="E9" s="135" t="s">
        <v>149</v>
      </c>
      <c r="F9" s="135" t="s">
        <v>203</v>
      </c>
      <c r="G9" s="136" t="s">
        <v>249</v>
      </c>
      <c r="H9" s="136" t="s">
        <v>275</v>
      </c>
      <c r="AME9"/>
      <c r="AMF9"/>
      <c r="AMG9"/>
      <c r="AMH9"/>
      <c r="AMI9"/>
    </row>
    <row r="10" spans="1:1023" ht="15" customHeight="1">
      <c r="A10" s="31" t="s">
        <v>7</v>
      </c>
      <c r="B10" s="135" t="s">
        <v>191</v>
      </c>
      <c r="C10" s="135" t="s">
        <v>150</v>
      </c>
      <c r="D10" s="135" t="s">
        <v>151</v>
      </c>
      <c r="E10" s="135" t="s">
        <v>152</v>
      </c>
      <c r="F10" s="135" t="s">
        <v>204</v>
      </c>
      <c r="G10" s="135" t="s">
        <v>250</v>
      </c>
      <c r="H10" s="135" t="s">
        <v>271</v>
      </c>
      <c r="AME10"/>
      <c r="AMF10"/>
      <c r="AMG10"/>
      <c r="AMH10"/>
      <c r="AMI10"/>
    </row>
    <row r="11" spans="1:1023" ht="15" customHeight="1">
      <c r="A11" s="31" t="s">
        <v>8</v>
      </c>
      <c r="B11" s="135">
        <v>80040</v>
      </c>
      <c r="C11" s="137" t="s">
        <v>153</v>
      </c>
      <c r="D11" s="137">
        <v>50127</v>
      </c>
      <c r="E11" s="137">
        <v>20137</v>
      </c>
      <c r="F11" s="137">
        <v>37137</v>
      </c>
      <c r="G11" s="137">
        <v>10095</v>
      </c>
      <c r="H11" s="137">
        <v>16162</v>
      </c>
      <c r="AME11"/>
      <c r="AMF11"/>
      <c r="AMG11"/>
      <c r="AMH11"/>
      <c r="AMI11"/>
    </row>
    <row r="12" spans="1:1023" ht="15" customHeight="1">
      <c r="A12" s="31" t="s">
        <v>9</v>
      </c>
      <c r="B12" s="135" t="s">
        <v>154</v>
      </c>
      <c r="C12" s="135" t="s">
        <v>155</v>
      </c>
      <c r="D12" s="135" t="s">
        <v>151</v>
      </c>
      <c r="E12" s="135" t="s">
        <v>152</v>
      </c>
      <c r="F12" s="135" t="s">
        <v>204</v>
      </c>
      <c r="G12" s="135" t="s">
        <v>258</v>
      </c>
      <c r="H12" s="135" t="s">
        <v>271</v>
      </c>
      <c r="AME12"/>
      <c r="AMF12"/>
      <c r="AMG12"/>
      <c r="AMH12"/>
      <c r="AMI12"/>
    </row>
    <row r="13" spans="1:1023" ht="15" customHeight="1">
      <c r="A13" s="31" t="s">
        <v>63</v>
      </c>
      <c r="B13" s="138" t="s">
        <v>192</v>
      </c>
      <c r="C13" s="138" t="s">
        <v>182</v>
      </c>
      <c r="D13" s="138" t="s">
        <v>183</v>
      </c>
      <c r="E13" s="138" t="s">
        <v>184</v>
      </c>
      <c r="F13" s="138" t="s">
        <v>205</v>
      </c>
      <c r="G13" s="138" t="s">
        <v>287</v>
      </c>
      <c r="H13" s="138" t="s">
        <v>300</v>
      </c>
      <c r="AME13"/>
      <c r="AMF13"/>
      <c r="AMG13"/>
      <c r="AMH13"/>
      <c r="AMI13"/>
    </row>
    <row r="14" spans="1:1023" ht="15" customHeight="1">
      <c r="A14" s="31" t="s">
        <v>10</v>
      </c>
      <c r="B14" s="135" t="s">
        <v>293</v>
      </c>
      <c r="C14" s="137" t="s">
        <v>296</v>
      </c>
      <c r="D14" s="137" t="s">
        <v>297</v>
      </c>
      <c r="E14" s="135" t="s">
        <v>291</v>
      </c>
      <c r="F14" s="137" t="s">
        <v>206</v>
      </c>
      <c r="G14" s="137" t="s">
        <v>288</v>
      </c>
      <c r="H14" s="137" t="s">
        <v>301</v>
      </c>
      <c r="AME14"/>
      <c r="AMF14"/>
      <c r="AMG14"/>
      <c r="AMH14"/>
      <c r="AMI14"/>
    </row>
    <row r="15" spans="1:1023" ht="15" customHeight="1">
      <c r="A15" s="31" t="s">
        <v>11</v>
      </c>
      <c r="B15" s="138" t="s">
        <v>193</v>
      </c>
      <c r="C15" s="138" t="s">
        <v>185</v>
      </c>
      <c r="D15" s="138" t="s">
        <v>186</v>
      </c>
      <c r="E15" s="138" t="s">
        <v>292</v>
      </c>
      <c r="F15" s="138" t="s">
        <v>207</v>
      </c>
      <c r="G15" s="138" t="s">
        <v>259</v>
      </c>
      <c r="H15" s="138" t="s">
        <v>305</v>
      </c>
      <c r="AME15"/>
      <c r="AMF15"/>
      <c r="AMG15"/>
      <c r="AMH15"/>
      <c r="AMI15"/>
    </row>
    <row r="16" spans="1:1023" ht="15" customHeight="1">
      <c r="A16" s="31" t="s">
        <v>12</v>
      </c>
      <c r="B16" s="136" t="s">
        <v>197</v>
      </c>
      <c r="C16" s="136" t="s">
        <v>187</v>
      </c>
      <c r="D16" s="136" t="s">
        <v>188</v>
      </c>
      <c r="E16" s="139" t="s">
        <v>194</v>
      </c>
      <c r="F16" s="136" t="s">
        <v>208</v>
      </c>
      <c r="G16" s="136" t="s">
        <v>260</v>
      </c>
      <c r="H16" s="136" t="s">
        <v>302</v>
      </c>
      <c r="AME16"/>
      <c r="AMF16"/>
      <c r="AMG16"/>
      <c r="AMH16"/>
      <c r="AMI16"/>
    </row>
    <row r="17" spans="1:1023" ht="15" customHeight="1">
      <c r="A17" s="31" t="s">
        <v>13</v>
      </c>
      <c r="B17" s="136" t="s">
        <v>196</v>
      </c>
      <c r="C17" s="136" t="s">
        <v>189</v>
      </c>
      <c r="D17" s="136" t="s">
        <v>190</v>
      </c>
      <c r="E17" s="139" t="s">
        <v>195</v>
      </c>
      <c r="F17" s="136" t="s">
        <v>209</v>
      </c>
      <c r="G17" s="136" t="s">
        <v>261</v>
      </c>
      <c r="H17" s="136" t="s">
        <v>303</v>
      </c>
      <c r="AME17"/>
      <c r="AMF17"/>
      <c r="AMG17"/>
      <c r="AMH17"/>
      <c r="AMI17"/>
    </row>
    <row r="18" spans="1:1023" ht="15" customHeight="1">
      <c r="A18" s="31" t="s">
        <v>64</v>
      </c>
      <c r="B18" s="135" t="s">
        <v>294</v>
      </c>
      <c r="C18" s="135" t="s">
        <v>295</v>
      </c>
      <c r="D18" s="135" t="s">
        <v>298</v>
      </c>
      <c r="E18" s="135" t="s">
        <v>290</v>
      </c>
      <c r="F18" s="135" t="s">
        <v>299</v>
      </c>
      <c r="G18" s="135" t="s">
        <v>289</v>
      </c>
      <c r="H18" s="135" t="s">
        <v>304</v>
      </c>
      <c r="AME18"/>
      <c r="AMF18"/>
      <c r="AMG18"/>
      <c r="AMH18"/>
      <c r="AMI18"/>
    </row>
    <row r="19" spans="1:1023" ht="15" customHeight="1"/>
    <row r="20" spans="1:1023" ht="15" customHeight="1">
      <c r="AMI20"/>
    </row>
    <row r="21" spans="1:1023" ht="15" customHeight="1"/>
    <row r="22" spans="1:1023" ht="15" customHeight="1"/>
    <row r="23" spans="1:1023" ht="15" customHeight="1">
      <c r="A23" s="3"/>
      <c r="E23" s="1"/>
      <c r="AMF23"/>
      <c r="AMG23"/>
      <c r="AMH23"/>
      <c r="AMI23"/>
    </row>
    <row r="24" spans="1:1023" ht="15" customHeight="1">
      <c r="A24" s="3"/>
      <c r="E24" s="1"/>
      <c r="AMF24"/>
      <c r="AMG24"/>
      <c r="AMH24"/>
      <c r="AMI24"/>
    </row>
    <row r="25" spans="1:1023" ht="15" customHeight="1">
      <c r="A25" s="3"/>
      <c r="E25" s="1"/>
      <c r="AMF25"/>
      <c r="AMG25"/>
      <c r="AMH25"/>
      <c r="AMI25"/>
    </row>
    <row r="26" spans="1:1023" ht="15" customHeight="1">
      <c r="A26" s="3"/>
      <c r="E26" s="1"/>
      <c r="AMF26"/>
      <c r="AMG26"/>
      <c r="AMH26"/>
      <c r="AMI26"/>
    </row>
    <row r="27" spans="1:1023" ht="15" customHeight="1">
      <c r="A27" s="3"/>
      <c r="E27" s="1"/>
      <c r="AMF27"/>
      <c r="AMG27"/>
      <c r="AMH27"/>
      <c r="AMI27"/>
    </row>
    <row r="28" spans="1:1023" ht="15" customHeight="1">
      <c r="A28" s="3"/>
      <c r="E28" s="1"/>
      <c r="AMF28"/>
      <c r="AMG28"/>
      <c r="AMH28"/>
      <c r="AMI28"/>
    </row>
    <row r="29" spans="1:1023" ht="15" customHeight="1">
      <c r="A29" s="3"/>
      <c r="E29" s="1"/>
      <c r="AMF29"/>
      <c r="AMG29"/>
      <c r="AMH29"/>
      <c r="AMI29"/>
    </row>
    <row r="30" spans="1:1023" ht="15" customHeight="1"/>
    <row r="31" spans="1:1023" ht="15" customHeight="1"/>
    <row r="32" spans="1:1023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spans="5:5" ht="15" customHeight="1"/>
    <row r="65522" spans="5:5" ht="15" customHeight="1"/>
    <row r="65523" spans="5:5" ht="15" customHeight="1"/>
    <row r="65524" spans="5:5" ht="15" customHeight="1"/>
    <row r="65525" spans="5:5" ht="15" customHeight="1"/>
    <row r="65526" spans="5:5" ht="15" customHeight="1">
      <c r="E65526" s="4"/>
    </row>
  </sheetData>
  <hyperlinks>
    <hyperlink ref="E13" r:id="rId1" xr:uid="{00000000-0004-0000-0000-000000000000}"/>
    <hyperlink ref="E15" r:id="rId2" xr:uid="{00000000-0004-0000-0000-000001000000}"/>
    <hyperlink ref="D13" r:id="rId3" xr:uid="{00000000-0004-0000-0000-000002000000}"/>
    <hyperlink ref="D15" r:id="rId4" xr:uid="{00000000-0004-0000-0000-000003000000}"/>
    <hyperlink ref="C13" r:id="rId5" xr:uid="{00000000-0004-0000-0000-000004000000}"/>
    <hyperlink ref="C15" r:id="rId6" xr:uid="{00000000-0004-0000-0000-000005000000}"/>
    <hyperlink ref="B13" r:id="rId7" xr:uid="{00000000-0004-0000-0000-000006000000}"/>
    <hyperlink ref="B15" r:id="rId8" xr:uid="{00000000-0004-0000-0000-000007000000}"/>
    <hyperlink ref="F13" r:id="rId9" xr:uid="{00000000-0004-0000-0000-000008000000}"/>
    <hyperlink ref="F15" r:id="rId10" xr:uid="{00000000-0004-0000-0000-000009000000}"/>
    <hyperlink ref="G13" r:id="rId11" display="javascript:top.openWin('%2FWorldClient.dll%3FSession%3DYFD3KQ591HSI2%26View%3DCompose%26New%3DYes%26To%3Dghiano%2540caat.it','Compose',800,600,'yes');" xr:uid="{00000000-0004-0000-0000-00000A000000}"/>
    <hyperlink ref="G15" r:id="rId12" xr:uid="{00000000-0004-0000-0000-00000B000000}"/>
    <hyperlink ref="H13" r:id="rId13" xr:uid="{00000000-0004-0000-0000-00000C000000}"/>
    <hyperlink ref="H15" r:id="rId14" xr:uid="{00000000-0004-0000-0000-00000D000000}"/>
  </hyperlinks>
  <pageMargins left="0.7" right="0.7" top="1.1437007874015748" bottom="1.1437007874015748" header="0.75" footer="0.75"/>
  <pageSetup paperSize="9" fitToWidth="0" fitToHeight="0" orientation="portrait" r:id="rId1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65536"/>
  <sheetViews>
    <sheetView workbookViewId="0">
      <selection activeCell="C3" sqref="C3"/>
    </sheetView>
  </sheetViews>
  <sheetFormatPr defaultRowHeight="15"/>
  <cols>
    <col min="1" max="1" width="41.375" style="1" bestFit="1" customWidth="1"/>
    <col min="2" max="2" width="36.25" style="1" customWidth="1"/>
    <col min="3" max="3" width="17.75" style="2" customWidth="1"/>
    <col min="4" max="4" width="18.25" style="1" customWidth="1"/>
    <col min="5" max="5" width="44" style="1" bestFit="1" customWidth="1"/>
    <col min="6" max="1024" width="6.375" style="1" customWidth="1"/>
  </cols>
  <sheetData>
    <row r="1" spans="1:5 1025:1025" ht="15" customHeight="1">
      <c r="A1" s="39" t="s">
        <v>14</v>
      </c>
      <c r="B1" s="39" t="s">
        <v>66</v>
      </c>
      <c r="C1" s="212"/>
      <c r="D1" s="212"/>
      <c r="E1" s="39" t="s">
        <v>84</v>
      </c>
      <c r="AMK1" s="1"/>
    </row>
    <row r="2" spans="1:5 1025:1025" ht="57.6" customHeight="1">
      <c r="A2" s="43" t="s">
        <v>124</v>
      </c>
      <c r="B2" s="43" t="s">
        <v>125</v>
      </c>
      <c r="C2" s="214" t="s">
        <v>286</v>
      </c>
      <c r="D2" s="215"/>
      <c r="E2" s="43" t="s">
        <v>46</v>
      </c>
      <c r="AMK2" s="1"/>
    </row>
    <row r="3" spans="1:5 1025:1025" ht="30" customHeight="1">
      <c r="A3" s="7" t="s">
        <v>280</v>
      </c>
      <c r="B3" s="40" t="s">
        <v>67</v>
      </c>
      <c r="C3" s="127">
        <v>43831</v>
      </c>
      <c r="D3" s="127">
        <v>44196</v>
      </c>
      <c r="E3" s="7" t="s">
        <v>46</v>
      </c>
      <c r="AMK3" s="1"/>
    </row>
    <row r="4" spans="1:5 1025:1025" ht="30" customHeight="1">
      <c r="A4" s="79" t="s">
        <v>281</v>
      </c>
      <c r="B4" s="40" t="s">
        <v>67</v>
      </c>
      <c r="C4" s="127">
        <v>43891</v>
      </c>
      <c r="D4" s="127">
        <v>44255</v>
      </c>
      <c r="E4" s="79" t="s">
        <v>46</v>
      </c>
      <c r="AMK4" s="1"/>
    </row>
    <row r="5" spans="1:5 1025:1025" ht="15" customHeight="1">
      <c r="A5" s="7" t="s">
        <v>16</v>
      </c>
      <c r="B5" s="7" t="s">
        <v>130</v>
      </c>
      <c r="C5" s="133" t="s">
        <v>133</v>
      </c>
      <c r="D5" s="132"/>
      <c r="E5" s="7" t="s">
        <v>131</v>
      </c>
      <c r="AMK5" s="1"/>
    </row>
    <row r="6" spans="1:5 1025:1025" ht="15" customHeight="1">
      <c r="A6" s="7" t="s">
        <v>17</v>
      </c>
      <c r="B6" s="7" t="s">
        <v>47</v>
      </c>
      <c r="C6" s="213" t="s">
        <v>134</v>
      </c>
      <c r="D6" s="213"/>
      <c r="E6" s="7" t="s">
        <v>85</v>
      </c>
      <c r="AMK6" s="1"/>
    </row>
    <row r="7" spans="1:5 1025:1025" ht="15" customHeight="1">
      <c r="A7" s="7" t="s">
        <v>69</v>
      </c>
      <c r="B7" s="7" t="s">
        <v>18</v>
      </c>
      <c r="C7" s="131" t="s">
        <v>82</v>
      </c>
      <c r="D7" s="130"/>
      <c r="E7" s="7" t="s">
        <v>82</v>
      </c>
      <c r="AMK7" s="1"/>
    </row>
    <row r="8" spans="1:5 1025:1025" ht="15" customHeight="1">
      <c r="A8" s="7" t="s">
        <v>55</v>
      </c>
      <c r="B8" s="7" t="s">
        <v>18</v>
      </c>
      <c r="C8" s="131" t="s">
        <v>135</v>
      </c>
      <c r="D8" s="130"/>
      <c r="E8" s="7" t="s">
        <v>82</v>
      </c>
      <c r="AMK8" s="1"/>
    </row>
    <row r="9" spans="1:5 1025:1025" ht="15" customHeight="1">
      <c r="A9" s="7" t="s">
        <v>48</v>
      </c>
      <c r="B9" s="7" t="s">
        <v>18</v>
      </c>
      <c r="C9" s="131" t="s">
        <v>83</v>
      </c>
      <c r="D9" s="130"/>
      <c r="E9" s="7" t="s">
        <v>49</v>
      </c>
      <c r="AMK9" s="1"/>
    </row>
    <row r="10" spans="1:5 1025:1025" ht="15" customHeight="1">
      <c r="A10" s="7" t="s">
        <v>19</v>
      </c>
      <c r="B10" s="7" t="s">
        <v>50</v>
      </c>
      <c r="C10" s="134" t="s">
        <v>132</v>
      </c>
      <c r="D10" s="134"/>
      <c r="E10" s="7" t="s">
        <v>46</v>
      </c>
      <c r="AMK10" s="1"/>
    </row>
    <row r="11" spans="1:5 1025:1025" ht="15" customHeight="1">
      <c r="A11" s="7" t="s">
        <v>15</v>
      </c>
      <c r="B11" s="40" t="s">
        <v>68</v>
      </c>
      <c r="C11" s="134" t="s">
        <v>136</v>
      </c>
      <c r="D11" s="134"/>
      <c r="E11" s="7" t="s">
        <v>79</v>
      </c>
      <c r="AMK11" s="1"/>
    </row>
    <row r="12" spans="1:5 1025:1025" ht="15" customHeight="1">
      <c r="A12" s="7" t="s">
        <v>73</v>
      </c>
      <c r="B12" s="7"/>
      <c r="C12" s="213" t="s">
        <v>83</v>
      </c>
      <c r="D12" s="213"/>
      <c r="E12" s="7" t="s">
        <v>46</v>
      </c>
      <c r="AMK12" s="1"/>
    </row>
    <row r="13" spans="1:5 1025:1025" ht="15" customHeight="1">
      <c r="A13" s="8" t="s">
        <v>20</v>
      </c>
      <c r="B13" s="7" t="s">
        <v>21</v>
      </c>
      <c r="C13" s="213" t="s">
        <v>83</v>
      </c>
      <c r="D13" s="213"/>
      <c r="E13" s="8" t="s">
        <v>46</v>
      </c>
      <c r="AMK13" s="1"/>
    </row>
    <row r="14" spans="1:5 1025:1025" ht="15" customHeight="1">
      <c r="A14" s="36" t="s">
        <v>81</v>
      </c>
      <c r="B14" s="36" t="s">
        <v>18</v>
      </c>
      <c r="C14" s="213" t="s">
        <v>83</v>
      </c>
      <c r="D14" s="213"/>
      <c r="E14" s="8" t="s">
        <v>83</v>
      </c>
      <c r="AMK14" s="1"/>
    </row>
    <row r="15" spans="1:5 1025:1025" ht="15" customHeight="1">
      <c r="A15" s="7" t="s">
        <v>74</v>
      </c>
      <c r="B15" s="7"/>
      <c r="C15" s="129" t="s">
        <v>77</v>
      </c>
      <c r="D15" s="129" t="s">
        <v>78</v>
      </c>
      <c r="E15" s="7" t="s">
        <v>75</v>
      </c>
    </row>
    <row r="16" spans="1:5 1025:1025" ht="15" customHeight="1">
      <c r="A16" s="79" t="s">
        <v>90</v>
      </c>
      <c r="B16" s="79" t="s">
        <v>18</v>
      </c>
      <c r="C16" s="128" t="s">
        <v>83</v>
      </c>
      <c r="D16" s="128"/>
      <c r="E16" s="79" t="s">
        <v>46</v>
      </c>
    </row>
    <row r="17" spans="1:1024" ht="15" customHeight="1">
      <c r="A17" s="79" t="s">
        <v>137</v>
      </c>
      <c r="B17" s="79"/>
      <c r="C17" s="211" t="s">
        <v>138</v>
      </c>
      <c r="D17" s="211"/>
      <c r="E17" s="79"/>
    </row>
    <row r="18" spans="1:1024" ht="15" customHeight="1">
      <c r="AMJ18"/>
    </row>
    <row r="19" spans="1:1024" ht="15" customHeight="1">
      <c r="C19" s="1"/>
      <c r="AME19"/>
      <c r="AMF19"/>
      <c r="AMG19"/>
      <c r="AMH19"/>
      <c r="AMI19"/>
      <c r="AMJ19"/>
    </row>
    <row r="20" spans="1:1024" ht="15" customHeight="1">
      <c r="C20" s="1"/>
      <c r="AME20"/>
      <c r="AMF20"/>
      <c r="AMG20"/>
      <c r="AMH20"/>
      <c r="AMI20"/>
      <c r="AMJ20"/>
    </row>
    <row r="21" spans="1:1024" ht="15" customHeight="1">
      <c r="C21" s="1"/>
      <c r="AME21"/>
      <c r="AMF21"/>
      <c r="AMG21"/>
      <c r="AMH21"/>
      <c r="AMI21"/>
      <c r="AMJ21"/>
    </row>
    <row r="22" spans="1:1024" ht="15" customHeight="1">
      <c r="C22" s="1"/>
      <c r="AME22"/>
      <c r="AMF22"/>
      <c r="AMG22"/>
      <c r="AMH22"/>
      <c r="AMI22"/>
      <c r="AMJ22"/>
    </row>
    <row r="23" spans="1:1024" ht="15" customHeight="1">
      <c r="C23" s="1"/>
      <c r="AME23"/>
      <c r="AMF23"/>
      <c r="AMG23"/>
      <c r="AMH23"/>
      <c r="AMI23"/>
      <c r="AMJ23"/>
    </row>
    <row r="24" spans="1:1024" ht="15" customHeight="1">
      <c r="C24" s="1"/>
      <c r="AME24"/>
      <c r="AMF24"/>
      <c r="AMG24"/>
      <c r="AMH24"/>
      <c r="AMI24"/>
      <c r="AMJ24"/>
    </row>
    <row r="25" spans="1:1024" ht="15" customHeight="1">
      <c r="C25" s="1"/>
      <c r="AME25"/>
      <c r="AMF25"/>
      <c r="AMG25"/>
      <c r="AMH25"/>
      <c r="AMI25"/>
      <c r="AMJ25"/>
    </row>
    <row r="26" spans="1:1024" ht="15" customHeight="1">
      <c r="C26" s="1"/>
      <c r="AME26"/>
      <c r="AMF26"/>
      <c r="AMG26"/>
      <c r="AMH26"/>
      <c r="AMI26"/>
      <c r="AMJ26"/>
    </row>
    <row r="27" spans="1:1024" ht="15" customHeight="1">
      <c r="C27" s="1"/>
      <c r="AME27"/>
      <c r="AMF27"/>
      <c r="AMG27"/>
      <c r="AMH27"/>
      <c r="AMI27"/>
      <c r="AMJ27"/>
    </row>
    <row r="28" spans="1:1024" ht="15" customHeight="1">
      <c r="C28" s="1"/>
      <c r="AME28"/>
      <c r="AMF28"/>
      <c r="AMG28"/>
      <c r="AMH28"/>
      <c r="AMI28"/>
      <c r="AMJ28"/>
    </row>
    <row r="29" spans="1:1024" ht="15" customHeight="1">
      <c r="C29" s="1"/>
      <c r="AME29"/>
      <c r="AMF29"/>
      <c r="AMG29"/>
      <c r="AMH29"/>
      <c r="AMI29"/>
      <c r="AMJ29"/>
    </row>
    <row r="30" spans="1:1024" ht="15" customHeight="1">
      <c r="C30" s="1"/>
      <c r="AME30"/>
      <c r="AMF30"/>
      <c r="AMG30"/>
      <c r="AMH30"/>
      <c r="AMI30"/>
      <c r="AMJ30"/>
    </row>
    <row r="31" spans="1:1024" ht="15" customHeight="1">
      <c r="C31" s="1"/>
      <c r="AME31"/>
      <c r="AMF31"/>
      <c r="AMG31"/>
      <c r="AMH31"/>
      <c r="AMI31"/>
      <c r="AMJ31"/>
    </row>
    <row r="32" spans="1:1024" ht="15" customHeight="1">
      <c r="C32" s="1"/>
      <c r="AMF32"/>
      <c r="AMG32"/>
      <c r="AMH32"/>
      <c r="AMI32"/>
      <c r="AMJ32"/>
    </row>
    <row r="33" spans="3:1024" ht="15" customHeight="1">
      <c r="C33" s="1"/>
      <c r="AMF33"/>
      <c r="AMG33"/>
      <c r="AMH33"/>
      <c r="AMI33"/>
      <c r="AMJ33"/>
    </row>
    <row r="34" spans="3:1024" ht="15" customHeight="1">
      <c r="C34" s="1"/>
      <c r="AMF34"/>
      <c r="AMG34"/>
      <c r="AMH34"/>
      <c r="AMI34"/>
      <c r="AMJ34"/>
    </row>
    <row r="35" spans="3:1024" ht="15" customHeight="1">
      <c r="C35" s="1"/>
      <c r="AMF35"/>
      <c r="AMG35"/>
      <c r="AMH35"/>
      <c r="AMI35"/>
      <c r="AMJ35"/>
    </row>
    <row r="36" spans="3:1024" ht="15" customHeight="1"/>
    <row r="37" spans="3:1024" ht="15" customHeight="1"/>
    <row r="38" spans="3:1024" ht="15" customHeight="1"/>
    <row r="39" spans="3:1024" ht="15" customHeight="1"/>
    <row r="40" spans="3:1024" ht="15" customHeight="1"/>
    <row r="41" spans="3:1024" ht="15" customHeight="1"/>
    <row r="42" spans="3:1024" ht="15" customHeight="1"/>
    <row r="43" spans="3:1024" ht="15" customHeight="1"/>
    <row r="44" spans="3:1024" ht="15" customHeight="1"/>
    <row r="45" spans="3:1024" ht="15" customHeight="1"/>
    <row r="46" spans="3:1024" ht="15" customHeight="1"/>
    <row r="47" spans="3:1024" ht="15" customHeight="1"/>
    <row r="48" spans="3:102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  <row r="16385" ht="15" customHeight="1"/>
    <row r="16386" ht="15" customHeight="1"/>
    <row r="16387" ht="15" customHeight="1"/>
    <row r="16388" ht="15" customHeight="1"/>
    <row r="16389" ht="15" customHeight="1"/>
    <row r="16390" ht="15" customHeight="1"/>
    <row r="16391" ht="15" customHeight="1"/>
    <row r="16392" ht="15" customHeight="1"/>
    <row r="16393" ht="15" customHeight="1"/>
    <row r="16394" ht="15" customHeight="1"/>
    <row r="16395" ht="15" customHeight="1"/>
    <row r="16396" ht="15" customHeight="1"/>
    <row r="16397" ht="15" customHeight="1"/>
    <row r="16398" ht="15" customHeight="1"/>
    <row r="16399" ht="15" customHeight="1"/>
    <row r="16400" ht="15" customHeight="1"/>
    <row r="16401" ht="15" customHeight="1"/>
    <row r="16402" ht="15" customHeight="1"/>
    <row r="16403" ht="15" customHeight="1"/>
    <row r="16404" ht="15" customHeight="1"/>
    <row r="16405" ht="15" customHeight="1"/>
    <row r="16406" ht="15" customHeight="1"/>
    <row r="16407" ht="15" customHeight="1"/>
    <row r="16408" ht="15" customHeight="1"/>
    <row r="16409" ht="15" customHeight="1"/>
    <row r="16410" ht="15" customHeight="1"/>
    <row r="16411" ht="15" customHeight="1"/>
    <row r="16412" ht="15" customHeight="1"/>
    <row r="16413" ht="15" customHeight="1"/>
    <row r="16414" ht="15" customHeight="1"/>
    <row r="16415" ht="15" customHeight="1"/>
    <row r="16416" ht="15" customHeight="1"/>
    <row r="16417" ht="15" customHeight="1"/>
    <row r="16418" ht="15" customHeight="1"/>
    <row r="16419" ht="15" customHeight="1"/>
    <row r="16420" ht="15" customHeight="1"/>
    <row r="16421" ht="15" customHeight="1"/>
    <row r="16422" ht="15" customHeight="1"/>
    <row r="16423" ht="15" customHeight="1"/>
    <row r="16424" ht="15" customHeight="1"/>
    <row r="16425" ht="15" customHeight="1"/>
    <row r="16426" ht="15" customHeight="1"/>
    <row r="16427" ht="15" customHeight="1"/>
    <row r="16428" ht="15" customHeight="1"/>
    <row r="16429" ht="15" customHeight="1"/>
    <row r="16430" ht="15" customHeight="1"/>
    <row r="16431" ht="15" customHeight="1"/>
    <row r="16432" ht="15" customHeight="1"/>
    <row r="16433" ht="15" customHeight="1"/>
    <row r="16434" ht="15" customHeight="1"/>
    <row r="16435" ht="15" customHeight="1"/>
    <row r="16436" ht="15" customHeight="1"/>
    <row r="16437" ht="15" customHeight="1"/>
    <row r="16438" ht="15" customHeight="1"/>
    <row r="16439" ht="15" customHeight="1"/>
    <row r="16440" ht="15" customHeight="1"/>
    <row r="16441" ht="15" customHeight="1"/>
    <row r="16442" ht="15" customHeight="1"/>
    <row r="16443" ht="15" customHeight="1"/>
    <row r="16444" ht="15" customHeight="1"/>
    <row r="16445" ht="15" customHeight="1"/>
    <row r="16446" ht="15" customHeight="1"/>
    <row r="16447" ht="15" customHeight="1"/>
    <row r="16448" ht="15" customHeight="1"/>
    <row r="16449" ht="15" customHeight="1"/>
    <row r="16450" ht="15" customHeight="1"/>
    <row r="16451" ht="15" customHeight="1"/>
    <row r="16452" ht="15" customHeight="1"/>
    <row r="16453" ht="15" customHeight="1"/>
    <row r="16454" ht="15" customHeight="1"/>
    <row r="16455" ht="15" customHeight="1"/>
    <row r="16456" ht="15" customHeight="1"/>
    <row r="16457" ht="15" customHeight="1"/>
    <row r="16458" ht="15" customHeight="1"/>
    <row r="16459" ht="15" customHeight="1"/>
    <row r="16460" ht="15" customHeight="1"/>
    <row r="16461" ht="15" customHeight="1"/>
    <row r="16462" ht="15" customHeight="1"/>
    <row r="16463" ht="15" customHeight="1"/>
    <row r="16464" ht="15" customHeight="1"/>
    <row r="16465" ht="15" customHeight="1"/>
    <row r="16466" ht="15" customHeight="1"/>
    <row r="16467" ht="15" customHeight="1"/>
    <row r="16468" ht="15" customHeight="1"/>
    <row r="16469" ht="15" customHeight="1"/>
    <row r="16470" ht="15" customHeight="1"/>
    <row r="16471" ht="15" customHeight="1"/>
    <row r="16472" ht="15" customHeight="1"/>
    <row r="16473" ht="15" customHeight="1"/>
    <row r="16474" ht="15" customHeight="1"/>
    <row r="16475" ht="15" customHeight="1"/>
    <row r="16476" ht="15" customHeight="1"/>
    <row r="16477" ht="15" customHeight="1"/>
    <row r="16478" ht="15" customHeight="1"/>
    <row r="16479" ht="15" customHeight="1"/>
    <row r="16480" ht="15" customHeight="1"/>
    <row r="16481" ht="15" customHeight="1"/>
    <row r="16482" ht="15" customHeight="1"/>
    <row r="16483" ht="15" customHeight="1"/>
    <row r="16484" ht="15" customHeight="1"/>
    <row r="16485" ht="15" customHeight="1"/>
    <row r="16486" ht="15" customHeight="1"/>
    <row r="16487" ht="15" customHeight="1"/>
    <row r="16488" ht="15" customHeight="1"/>
    <row r="16489" ht="15" customHeight="1"/>
    <row r="16490" ht="15" customHeight="1"/>
    <row r="16491" ht="15" customHeight="1"/>
    <row r="16492" ht="15" customHeight="1"/>
    <row r="16493" ht="15" customHeight="1"/>
    <row r="16494" ht="15" customHeight="1"/>
    <row r="16495" ht="15" customHeight="1"/>
    <row r="16496" ht="15" customHeight="1"/>
    <row r="16497" ht="15" customHeight="1"/>
    <row r="16498" ht="15" customHeight="1"/>
    <row r="16499" ht="15" customHeight="1"/>
    <row r="16500" ht="15" customHeight="1"/>
    <row r="16501" ht="15" customHeight="1"/>
    <row r="16502" ht="15" customHeight="1"/>
    <row r="16503" ht="15" customHeight="1"/>
    <row r="16504" ht="15" customHeight="1"/>
    <row r="16505" ht="15" customHeight="1"/>
    <row r="16506" ht="15" customHeight="1"/>
    <row r="16507" ht="15" customHeight="1"/>
    <row r="16508" ht="15" customHeight="1"/>
    <row r="16509" ht="15" customHeight="1"/>
    <row r="16510" ht="15" customHeight="1"/>
    <row r="16511" ht="15" customHeight="1"/>
    <row r="16512" ht="15" customHeight="1"/>
    <row r="16513" ht="15" customHeight="1"/>
    <row r="16514" ht="15" customHeight="1"/>
    <row r="16515" ht="15" customHeight="1"/>
    <row r="16516" ht="15" customHeight="1"/>
    <row r="16517" ht="15" customHeight="1"/>
    <row r="16518" ht="15" customHeight="1"/>
    <row r="16519" ht="15" customHeight="1"/>
    <row r="16520" ht="15" customHeight="1"/>
    <row r="16521" ht="15" customHeight="1"/>
    <row r="16522" ht="15" customHeight="1"/>
    <row r="16523" ht="15" customHeight="1"/>
    <row r="16524" ht="15" customHeight="1"/>
    <row r="16525" ht="15" customHeight="1"/>
    <row r="16526" ht="15" customHeight="1"/>
    <row r="16527" ht="15" customHeight="1"/>
    <row r="16528" ht="15" customHeight="1"/>
    <row r="16529" ht="15" customHeight="1"/>
    <row r="16530" ht="15" customHeight="1"/>
    <row r="16531" ht="15" customHeight="1"/>
    <row r="16532" ht="15" customHeight="1"/>
    <row r="16533" ht="15" customHeight="1"/>
    <row r="16534" ht="15" customHeight="1"/>
    <row r="16535" ht="15" customHeight="1"/>
    <row r="16536" ht="15" customHeight="1"/>
    <row r="16537" ht="15" customHeight="1"/>
    <row r="16538" ht="15" customHeight="1"/>
    <row r="16539" ht="15" customHeight="1"/>
    <row r="16540" ht="15" customHeight="1"/>
    <row r="16541" ht="15" customHeight="1"/>
    <row r="16542" ht="15" customHeight="1"/>
    <row r="16543" ht="15" customHeight="1"/>
    <row r="16544" ht="15" customHeight="1"/>
    <row r="16545" ht="15" customHeight="1"/>
    <row r="16546" ht="15" customHeight="1"/>
    <row r="16547" ht="15" customHeight="1"/>
    <row r="16548" ht="15" customHeight="1"/>
    <row r="16549" ht="15" customHeight="1"/>
    <row r="16550" ht="15" customHeight="1"/>
    <row r="16551" ht="15" customHeight="1"/>
    <row r="16552" ht="15" customHeight="1"/>
    <row r="16553" ht="15" customHeight="1"/>
    <row r="16554" ht="15" customHeight="1"/>
    <row r="16555" ht="15" customHeight="1"/>
    <row r="16556" ht="15" customHeight="1"/>
    <row r="16557" ht="15" customHeight="1"/>
    <row r="16558" ht="15" customHeight="1"/>
    <row r="16559" ht="15" customHeight="1"/>
    <row r="16560" ht="15" customHeight="1"/>
    <row r="16561" ht="15" customHeight="1"/>
    <row r="16562" ht="15" customHeight="1"/>
    <row r="16563" ht="15" customHeight="1"/>
    <row r="16564" ht="15" customHeight="1"/>
    <row r="16565" ht="15" customHeight="1"/>
    <row r="16566" ht="15" customHeight="1"/>
    <row r="16567" ht="15" customHeight="1"/>
    <row r="16568" ht="15" customHeight="1"/>
    <row r="16569" ht="15" customHeight="1"/>
    <row r="16570" ht="15" customHeight="1"/>
    <row r="16571" ht="15" customHeight="1"/>
    <row r="16572" ht="15" customHeight="1"/>
    <row r="16573" ht="15" customHeight="1"/>
    <row r="16574" ht="15" customHeight="1"/>
    <row r="16575" ht="15" customHeight="1"/>
    <row r="16576" ht="15" customHeight="1"/>
    <row r="16577" ht="15" customHeight="1"/>
    <row r="16578" ht="15" customHeight="1"/>
    <row r="16579" ht="15" customHeight="1"/>
    <row r="16580" ht="15" customHeight="1"/>
    <row r="16581" ht="15" customHeight="1"/>
    <row r="16582" ht="15" customHeight="1"/>
    <row r="16583" ht="15" customHeight="1"/>
    <row r="16584" ht="15" customHeight="1"/>
    <row r="16585" ht="15" customHeight="1"/>
    <row r="16586" ht="15" customHeight="1"/>
    <row r="16587" ht="15" customHeight="1"/>
    <row r="16588" ht="15" customHeight="1"/>
    <row r="16589" ht="15" customHeight="1"/>
    <row r="16590" ht="15" customHeight="1"/>
    <row r="16591" ht="15" customHeight="1"/>
    <row r="16592" ht="15" customHeight="1"/>
    <row r="16593" ht="15" customHeight="1"/>
    <row r="16594" ht="15" customHeight="1"/>
    <row r="16595" ht="15" customHeight="1"/>
    <row r="16596" ht="15" customHeight="1"/>
    <row r="16597" ht="15" customHeight="1"/>
    <row r="16598" ht="15" customHeight="1"/>
    <row r="16599" ht="15" customHeight="1"/>
    <row r="16600" ht="15" customHeight="1"/>
    <row r="16601" ht="15" customHeight="1"/>
    <row r="16602" ht="15" customHeight="1"/>
    <row r="16603" ht="15" customHeight="1"/>
    <row r="16604" ht="15" customHeight="1"/>
    <row r="16605" ht="15" customHeight="1"/>
    <row r="16606" ht="15" customHeight="1"/>
    <row r="16607" ht="15" customHeight="1"/>
    <row r="16608" ht="15" customHeight="1"/>
    <row r="16609" ht="15" customHeight="1"/>
    <row r="16610" ht="15" customHeight="1"/>
    <row r="16611" ht="15" customHeight="1"/>
    <row r="16612" ht="15" customHeight="1"/>
    <row r="16613" ht="15" customHeight="1"/>
    <row r="16614" ht="15" customHeight="1"/>
    <row r="16615" ht="15" customHeight="1"/>
    <row r="16616" ht="15" customHeight="1"/>
    <row r="16617" ht="15" customHeight="1"/>
    <row r="16618" ht="15" customHeight="1"/>
    <row r="16619" ht="15" customHeight="1"/>
    <row r="16620" ht="15" customHeight="1"/>
    <row r="16621" ht="15" customHeight="1"/>
    <row r="16622" ht="15" customHeight="1"/>
    <row r="16623" ht="15" customHeight="1"/>
    <row r="16624" ht="15" customHeight="1"/>
    <row r="16625" ht="15" customHeight="1"/>
    <row r="16626" ht="15" customHeight="1"/>
    <row r="16627" ht="15" customHeight="1"/>
    <row r="16628" ht="15" customHeight="1"/>
    <row r="16629" ht="15" customHeight="1"/>
    <row r="16630" ht="15" customHeight="1"/>
    <row r="16631" ht="15" customHeight="1"/>
    <row r="16632" ht="15" customHeight="1"/>
    <row r="16633" ht="15" customHeight="1"/>
    <row r="16634" ht="15" customHeight="1"/>
    <row r="16635" ht="15" customHeight="1"/>
    <row r="16636" ht="15" customHeight="1"/>
    <row r="16637" ht="15" customHeight="1"/>
    <row r="16638" ht="15" customHeight="1"/>
    <row r="16639" ht="15" customHeight="1"/>
    <row r="16640" ht="15" customHeight="1"/>
    <row r="16641" ht="15" customHeight="1"/>
    <row r="16642" ht="15" customHeight="1"/>
    <row r="16643" ht="15" customHeight="1"/>
    <row r="16644" ht="15" customHeight="1"/>
    <row r="16645" ht="15" customHeight="1"/>
    <row r="16646" ht="15" customHeight="1"/>
    <row r="16647" ht="15" customHeight="1"/>
    <row r="16648" ht="15" customHeight="1"/>
    <row r="16649" ht="15" customHeight="1"/>
    <row r="16650" ht="15" customHeight="1"/>
    <row r="16651" ht="15" customHeight="1"/>
    <row r="16652" ht="15" customHeight="1"/>
    <row r="16653" ht="15" customHeight="1"/>
    <row r="16654" ht="15" customHeight="1"/>
    <row r="16655" ht="15" customHeight="1"/>
    <row r="16656" ht="15" customHeight="1"/>
    <row r="16657" ht="15" customHeight="1"/>
    <row r="16658" ht="15" customHeight="1"/>
    <row r="16659" ht="15" customHeight="1"/>
    <row r="16660" ht="15" customHeight="1"/>
    <row r="16661" ht="15" customHeight="1"/>
    <row r="16662" ht="15" customHeight="1"/>
    <row r="16663" ht="15" customHeight="1"/>
    <row r="16664" ht="15" customHeight="1"/>
    <row r="16665" ht="15" customHeight="1"/>
    <row r="16666" ht="15" customHeight="1"/>
    <row r="16667" ht="15" customHeight="1"/>
    <row r="16668" ht="15" customHeight="1"/>
    <row r="16669" ht="15" customHeight="1"/>
    <row r="16670" ht="15" customHeight="1"/>
    <row r="16671" ht="15" customHeight="1"/>
    <row r="16672" ht="15" customHeight="1"/>
    <row r="16673" ht="15" customHeight="1"/>
    <row r="16674" ht="15" customHeight="1"/>
    <row r="16675" ht="15" customHeight="1"/>
    <row r="16676" ht="15" customHeight="1"/>
    <row r="16677" ht="15" customHeight="1"/>
    <row r="16678" ht="15" customHeight="1"/>
    <row r="16679" ht="15" customHeight="1"/>
    <row r="16680" ht="15" customHeight="1"/>
    <row r="16681" ht="15" customHeight="1"/>
    <row r="16682" ht="15" customHeight="1"/>
    <row r="16683" ht="15" customHeight="1"/>
    <row r="16684" ht="15" customHeight="1"/>
    <row r="16685" ht="15" customHeight="1"/>
    <row r="16686" ht="15" customHeight="1"/>
    <row r="16687" ht="15" customHeight="1"/>
    <row r="16688" ht="15" customHeight="1"/>
    <row r="16689" ht="15" customHeight="1"/>
    <row r="16690" ht="15" customHeight="1"/>
    <row r="16691" ht="15" customHeight="1"/>
    <row r="16692" ht="15" customHeight="1"/>
    <row r="16693" ht="15" customHeight="1"/>
    <row r="16694" ht="15" customHeight="1"/>
    <row r="16695" ht="15" customHeight="1"/>
    <row r="16696" ht="15" customHeight="1"/>
    <row r="16697" ht="15" customHeight="1"/>
    <row r="16698" ht="15" customHeight="1"/>
    <row r="16699" ht="15" customHeight="1"/>
    <row r="16700" ht="15" customHeight="1"/>
    <row r="16701" ht="15" customHeight="1"/>
    <row r="16702" ht="15" customHeight="1"/>
    <row r="16703" ht="15" customHeight="1"/>
    <row r="16704" ht="15" customHeight="1"/>
    <row r="16705" ht="15" customHeight="1"/>
    <row r="16706" ht="15" customHeight="1"/>
    <row r="16707" ht="15" customHeight="1"/>
    <row r="16708" ht="15" customHeight="1"/>
    <row r="16709" ht="15" customHeight="1"/>
    <row r="16710" ht="15" customHeight="1"/>
    <row r="16711" ht="15" customHeight="1"/>
    <row r="16712" ht="15" customHeight="1"/>
    <row r="16713" ht="15" customHeight="1"/>
    <row r="16714" ht="15" customHeight="1"/>
    <row r="16715" ht="15" customHeight="1"/>
    <row r="16716" ht="15" customHeight="1"/>
    <row r="16717" ht="15" customHeight="1"/>
    <row r="16718" ht="15" customHeight="1"/>
    <row r="16719" ht="15" customHeight="1"/>
    <row r="16720" ht="15" customHeight="1"/>
    <row r="16721" ht="15" customHeight="1"/>
    <row r="16722" ht="15" customHeight="1"/>
    <row r="16723" ht="15" customHeight="1"/>
    <row r="16724" ht="15" customHeight="1"/>
    <row r="16725" ht="15" customHeight="1"/>
    <row r="16726" ht="15" customHeight="1"/>
    <row r="16727" ht="15" customHeight="1"/>
    <row r="16728" ht="15" customHeight="1"/>
    <row r="16729" ht="15" customHeight="1"/>
    <row r="16730" ht="15" customHeight="1"/>
    <row r="16731" ht="15" customHeight="1"/>
    <row r="16732" ht="15" customHeight="1"/>
    <row r="16733" ht="15" customHeight="1"/>
    <row r="16734" ht="15" customHeight="1"/>
    <row r="16735" ht="15" customHeight="1"/>
    <row r="16736" ht="15" customHeight="1"/>
    <row r="16737" ht="15" customHeight="1"/>
    <row r="16738" ht="15" customHeight="1"/>
    <row r="16739" ht="15" customHeight="1"/>
    <row r="16740" ht="15" customHeight="1"/>
    <row r="16741" ht="15" customHeight="1"/>
    <row r="16742" ht="15" customHeight="1"/>
    <row r="16743" ht="15" customHeight="1"/>
    <row r="16744" ht="15" customHeight="1"/>
    <row r="16745" ht="15" customHeight="1"/>
    <row r="16746" ht="15" customHeight="1"/>
    <row r="16747" ht="15" customHeight="1"/>
    <row r="16748" ht="15" customHeight="1"/>
    <row r="16749" ht="15" customHeight="1"/>
    <row r="16750" ht="15" customHeight="1"/>
    <row r="16751" ht="15" customHeight="1"/>
    <row r="16752" ht="15" customHeight="1"/>
    <row r="16753" ht="15" customHeight="1"/>
    <row r="16754" ht="15" customHeight="1"/>
    <row r="16755" ht="15" customHeight="1"/>
    <row r="16756" ht="15" customHeight="1"/>
    <row r="16757" ht="15" customHeight="1"/>
    <row r="16758" ht="15" customHeight="1"/>
    <row r="16759" ht="15" customHeight="1"/>
    <row r="16760" ht="15" customHeight="1"/>
    <row r="16761" ht="15" customHeight="1"/>
    <row r="16762" ht="15" customHeight="1"/>
    <row r="16763" ht="15" customHeight="1"/>
    <row r="16764" ht="15" customHeight="1"/>
    <row r="16765" ht="15" customHeight="1"/>
    <row r="16766" ht="15" customHeight="1"/>
    <row r="16767" ht="15" customHeight="1"/>
    <row r="16768" ht="15" customHeight="1"/>
    <row r="16769" ht="15" customHeight="1"/>
    <row r="16770" ht="15" customHeight="1"/>
    <row r="16771" ht="15" customHeight="1"/>
    <row r="16772" ht="15" customHeight="1"/>
    <row r="16773" ht="15" customHeight="1"/>
    <row r="16774" ht="15" customHeight="1"/>
    <row r="16775" ht="15" customHeight="1"/>
    <row r="16776" ht="15" customHeight="1"/>
    <row r="16777" ht="15" customHeight="1"/>
    <row r="16778" ht="15" customHeight="1"/>
    <row r="16779" ht="15" customHeight="1"/>
    <row r="16780" ht="15" customHeight="1"/>
    <row r="16781" ht="15" customHeight="1"/>
    <row r="16782" ht="15" customHeight="1"/>
    <row r="16783" ht="15" customHeight="1"/>
    <row r="16784" ht="15" customHeight="1"/>
    <row r="16785" ht="15" customHeight="1"/>
    <row r="16786" ht="15" customHeight="1"/>
    <row r="16787" ht="15" customHeight="1"/>
    <row r="16788" ht="15" customHeight="1"/>
    <row r="16789" ht="15" customHeight="1"/>
    <row r="16790" ht="15" customHeight="1"/>
    <row r="16791" ht="15" customHeight="1"/>
    <row r="16792" ht="15" customHeight="1"/>
    <row r="16793" ht="15" customHeight="1"/>
    <row r="16794" ht="15" customHeight="1"/>
    <row r="16795" ht="15" customHeight="1"/>
    <row r="16796" ht="15" customHeight="1"/>
    <row r="16797" ht="15" customHeight="1"/>
    <row r="16798" ht="15" customHeight="1"/>
    <row r="16799" ht="15" customHeight="1"/>
    <row r="16800" ht="15" customHeight="1"/>
    <row r="16801" ht="15" customHeight="1"/>
    <row r="16802" ht="15" customHeight="1"/>
    <row r="16803" ht="15" customHeight="1"/>
    <row r="16804" ht="15" customHeight="1"/>
    <row r="16805" ht="15" customHeight="1"/>
    <row r="16806" ht="15" customHeight="1"/>
    <row r="16807" ht="15" customHeight="1"/>
    <row r="16808" ht="15" customHeight="1"/>
    <row r="16809" ht="15" customHeight="1"/>
    <row r="16810" ht="15" customHeight="1"/>
    <row r="16811" ht="15" customHeight="1"/>
    <row r="16812" ht="15" customHeight="1"/>
    <row r="16813" ht="15" customHeight="1"/>
    <row r="16814" ht="15" customHeight="1"/>
    <row r="16815" ht="15" customHeight="1"/>
    <row r="16816" ht="15" customHeight="1"/>
    <row r="16817" ht="15" customHeight="1"/>
    <row r="16818" ht="15" customHeight="1"/>
    <row r="16819" ht="15" customHeight="1"/>
    <row r="16820" ht="15" customHeight="1"/>
    <row r="16821" ht="15" customHeight="1"/>
    <row r="16822" ht="15" customHeight="1"/>
    <row r="16823" ht="15" customHeight="1"/>
    <row r="16824" ht="15" customHeight="1"/>
    <row r="16825" ht="15" customHeight="1"/>
    <row r="16826" ht="15" customHeight="1"/>
    <row r="16827" ht="15" customHeight="1"/>
    <row r="16828" ht="15" customHeight="1"/>
    <row r="16829" ht="15" customHeight="1"/>
    <row r="16830" ht="15" customHeight="1"/>
    <row r="16831" ht="15" customHeight="1"/>
    <row r="16832" ht="15" customHeight="1"/>
    <row r="16833" ht="15" customHeight="1"/>
    <row r="16834" ht="15" customHeight="1"/>
    <row r="16835" ht="15" customHeight="1"/>
    <row r="16836" ht="15" customHeight="1"/>
    <row r="16837" ht="15" customHeight="1"/>
    <row r="16838" ht="15" customHeight="1"/>
    <row r="16839" ht="15" customHeight="1"/>
    <row r="16840" ht="15" customHeight="1"/>
    <row r="16841" ht="15" customHeight="1"/>
    <row r="16842" ht="15" customHeight="1"/>
    <row r="16843" ht="15" customHeight="1"/>
    <row r="16844" ht="15" customHeight="1"/>
    <row r="16845" ht="15" customHeight="1"/>
    <row r="16846" ht="15" customHeight="1"/>
    <row r="16847" ht="15" customHeight="1"/>
    <row r="16848" ht="15" customHeight="1"/>
    <row r="16849" ht="15" customHeight="1"/>
    <row r="16850" ht="15" customHeight="1"/>
    <row r="16851" ht="15" customHeight="1"/>
    <row r="16852" ht="15" customHeight="1"/>
    <row r="16853" ht="15" customHeight="1"/>
    <row r="16854" ht="15" customHeight="1"/>
    <row r="16855" ht="15" customHeight="1"/>
    <row r="16856" ht="15" customHeight="1"/>
    <row r="16857" ht="15" customHeight="1"/>
    <row r="16858" ht="15" customHeight="1"/>
    <row r="16859" ht="15" customHeight="1"/>
    <row r="16860" ht="15" customHeight="1"/>
    <row r="16861" ht="15" customHeight="1"/>
    <row r="16862" ht="15" customHeight="1"/>
    <row r="16863" ht="15" customHeight="1"/>
    <row r="16864" ht="15" customHeight="1"/>
    <row r="16865" ht="15" customHeight="1"/>
    <row r="16866" ht="15" customHeight="1"/>
    <row r="16867" ht="15" customHeight="1"/>
    <row r="16868" ht="15" customHeight="1"/>
    <row r="16869" ht="15" customHeight="1"/>
    <row r="16870" ht="15" customHeight="1"/>
    <row r="16871" ht="15" customHeight="1"/>
    <row r="16872" ht="15" customHeight="1"/>
    <row r="16873" ht="15" customHeight="1"/>
    <row r="16874" ht="15" customHeight="1"/>
    <row r="16875" ht="15" customHeight="1"/>
    <row r="16876" ht="15" customHeight="1"/>
    <row r="16877" ht="15" customHeight="1"/>
    <row r="16878" ht="15" customHeight="1"/>
    <row r="16879" ht="15" customHeight="1"/>
    <row r="16880" ht="15" customHeight="1"/>
    <row r="16881" ht="15" customHeight="1"/>
    <row r="16882" ht="15" customHeight="1"/>
    <row r="16883" ht="15" customHeight="1"/>
    <row r="16884" ht="15" customHeight="1"/>
    <row r="16885" ht="15" customHeight="1"/>
    <row r="16886" ht="15" customHeight="1"/>
    <row r="16887" ht="15" customHeight="1"/>
    <row r="16888" ht="15" customHeight="1"/>
    <row r="16889" ht="15" customHeight="1"/>
    <row r="16890" ht="15" customHeight="1"/>
    <row r="16891" ht="15" customHeight="1"/>
    <row r="16892" ht="15" customHeight="1"/>
    <row r="16893" ht="15" customHeight="1"/>
    <row r="16894" ht="15" customHeight="1"/>
    <row r="16895" ht="15" customHeight="1"/>
    <row r="16896" ht="15" customHeight="1"/>
    <row r="16897" ht="15" customHeight="1"/>
    <row r="16898" ht="15" customHeight="1"/>
    <row r="16899" ht="15" customHeight="1"/>
    <row r="16900" ht="15" customHeight="1"/>
    <row r="16901" ht="15" customHeight="1"/>
    <row r="16902" ht="15" customHeight="1"/>
    <row r="16903" ht="15" customHeight="1"/>
    <row r="16904" ht="15" customHeight="1"/>
    <row r="16905" ht="15" customHeight="1"/>
    <row r="16906" ht="15" customHeight="1"/>
    <row r="16907" ht="15" customHeight="1"/>
    <row r="16908" ht="15" customHeight="1"/>
    <row r="16909" ht="15" customHeight="1"/>
    <row r="16910" ht="15" customHeight="1"/>
    <row r="16911" ht="15" customHeight="1"/>
    <row r="16912" ht="15" customHeight="1"/>
    <row r="16913" ht="15" customHeight="1"/>
    <row r="16914" ht="15" customHeight="1"/>
    <row r="16915" ht="15" customHeight="1"/>
    <row r="16916" ht="15" customHeight="1"/>
    <row r="16917" ht="15" customHeight="1"/>
    <row r="16918" ht="15" customHeight="1"/>
    <row r="16919" ht="15" customHeight="1"/>
    <row r="16920" ht="15" customHeight="1"/>
    <row r="16921" ht="15" customHeight="1"/>
    <row r="16922" ht="15" customHeight="1"/>
    <row r="16923" ht="15" customHeight="1"/>
    <row r="16924" ht="15" customHeight="1"/>
    <row r="16925" ht="15" customHeight="1"/>
    <row r="16926" ht="15" customHeight="1"/>
    <row r="16927" ht="15" customHeight="1"/>
    <row r="16928" ht="15" customHeight="1"/>
    <row r="16929" ht="15" customHeight="1"/>
    <row r="16930" ht="15" customHeight="1"/>
    <row r="16931" ht="15" customHeight="1"/>
    <row r="16932" ht="15" customHeight="1"/>
    <row r="16933" ht="15" customHeight="1"/>
    <row r="16934" ht="15" customHeight="1"/>
    <row r="16935" ht="15" customHeight="1"/>
    <row r="16936" ht="15" customHeight="1"/>
    <row r="16937" ht="15" customHeight="1"/>
    <row r="16938" ht="15" customHeight="1"/>
    <row r="16939" ht="15" customHeight="1"/>
    <row r="16940" ht="15" customHeight="1"/>
    <row r="16941" ht="15" customHeight="1"/>
    <row r="16942" ht="15" customHeight="1"/>
    <row r="16943" ht="15" customHeight="1"/>
    <row r="16944" ht="15" customHeight="1"/>
    <row r="16945" ht="15" customHeight="1"/>
    <row r="16946" ht="15" customHeight="1"/>
    <row r="16947" ht="15" customHeight="1"/>
    <row r="16948" ht="15" customHeight="1"/>
    <row r="16949" ht="15" customHeight="1"/>
    <row r="16950" ht="15" customHeight="1"/>
    <row r="16951" ht="15" customHeight="1"/>
    <row r="16952" ht="15" customHeight="1"/>
    <row r="16953" ht="15" customHeight="1"/>
    <row r="16954" ht="15" customHeight="1"/>
    <row r="16955" ht="15" customHeight="1"/>
    <row r="16956" ht="15" customHeight="1"/>
    <row r="16957" ht="15" customHeight="1"/>
    <row r="16958" ht="15" customHeight="1"/>
    <row r="16959" ht="15" customHeight="1"/>
    <row r="16960" ht="15" customHeight="1"/>
    <row r="16961" ht="15" customHeight="1"/>
    <row r="16962" ht="15" customHeight="1"/>
    <row r="16963" ht="15" customHeight="1"/>
    <row r="16964" ht="15" customHeight="1"/>
    <row r="16965" ht="15" customHeight="1"/>
    <row r="16966" ht="15" customHeight="1"/>
    <row r="16967" ht="15" customHeight="1"/>
    <row r="16968" ht="15" customHeight="1"/>
    <row r="16969" ht="15" customHeight="1"/>
    <row r="16970" ht="15" customHeight="1"/>
    <row r="16971" ht="15" customHeight="1"/>
    <row r="16972" ht="15" customHeight="1"/>
    <row r="16973" ht="15" customHeight="1"/>
    <row r="16974" ht="15" customHeight="1"/>
    <row r="16975" ht="15" customHeight="1"/>
    <row r="16976" ht="15" customHeight="1"/>
    <row r="16977" ht="15" customHeight="1"/>
    <row r="16978" ht="15" customHeight="1"/>
    <row r="16979" ht="15" customHeight="1"/>
    <row r="16980" ht="15" customHeight="1"/>
    <row r="16981" ht="15" customHeight="1"/>
    <row r="16982" ht="15" customHeight="1"/>
    <row r="16983" ht="15" customHeight="1"/>
    <row r="16984" ht="15" customHeight="1"/>
    <row r="16985" ht="15" customHeight="1"/>
    <row r="16986" ht="15" customHeight="1"/>
    <row r="16987" ht="15" customHeight="1"/>
    <row r="16988" ht="15" customHeight="1"/>
    <row r="16989" ht="15" customHeight="1"/>
    <row r="16990" ht="15" customHeight="1"/>
    <row r="16991" ht="15" customHeight="1"/>
    <row r="16992" ht="15" customHeight="1"/>
    <row r="16993" ht="15" customHeight="1"/>
    <row r="16994" ht="15" customHeight="1"/>
    <row r="16995" ht="15" customHeight="1"/>
    <row r="16996" ht="15" customHeight="1"/>
    <row r="16997" ht="15" customHeight="1"/>
    <row r="16998" ht="15" customHeight="1"/>
    <row r="16999" ht="15" customHeight="1"/>
    <row r="17000" ht="15" customHeight="1"/>
    <row r="17001" ht="15" customHeight="1"/>
    <row r="17002" ht="15" customHeight="1"/>
    <row r="17003" ht="15" customHeight="1"/>
    <row r="17004" ht="15" customHeight="1"/>
    <row r="17005" ht="15" customHeight="1"/>
    <row r="17006" ht="15" customHeight="1"/>
    <row r="17007" ht="15" customHeight="1"/>
    <row r="17008" ht="15" customHeight="1"/>
    <row r="17009" ht="15" customHeight="1"/>
    <row r="17010" ht="15" customHeight="1"/>
    <row r="17011" ht="15" customHeight="1"/>
    <row r="17012" ht="15" customHeight="1"/>
    <row r="17013" ht="15" customHeight="1"/>
    <row r="17014" ht="15" customHeight="1"/>
    <row r="17015" ht="15" customHeight="1"/>
    <row r="17016" ht="15" customHeight="1"/>
    <row r="17017" ht="15" customHeight="1"/>
    <row r="17018" ht="15" customHeight="1"/>
    <row r="17019" ht="15" customHeight="1"/>
    <row r="17020" ht="15" customHeight="1"/>
    <row r="17021" ht="15" customHeight="1"/>
    <row r="17022" ht="15" customHeight="1"/>
    <row r="17023" ht="15" customHeight="1"/>
    <row r="17024" ht="15" customHeight="1"/>
    <row r="17025" ht="15" customHeight="1"/>
    <row r="17026" ht="15" customHeight="1"/>
    <row r="17027" ht="15" customHeight="1"/>
    <row r="17028" ht="15" customHeight="1"/>
    <row r="17029" ht="15" customHeight="1"/>
    <row r="17030" ht="15" customHeight="1"/>
    <row r="17031" ht="15" customHeight="1"/>
    <row r="17032" ht="15" customHeight="1"/>
    <row r="17033" ht="15" customHeight="1"/>
    <row r="17034" ht="15" customHeight="1"/>
    <row r="17035" ht="15" customHeight="1"/>
    <row r="17036" ht="15" customHeight="1"/>
    <row r="17037" ht="15" customHeight="1"/>
    <row r="17038" ht="15" customHeight="1"/>
    <row r="17039" ht="15" customHeight="1"/>
    <row r="17040" ht="15" customHeight="1"/>
    <row r="17041" ht="15" customHeight="1"/>
    <row r="17042" ht="15" customHeight="1"/>
    <row r="17043" ht="15" customHeight="1"/>
    <row r="17044" ht="15" customHeight="1"/>
    <row r="17045" ht="15" customHeight="1"/>
    <row r="17046" ht="15" customHeight="1"/>
    <row r="17047" ht="15" customHeight="1"/>
    <row r="17048" ht="15" customHeight="1"/>
    <row r="17049" ht="15" customHeight="1"/>
    <row r="17050" ht="15" customHeight="1"/>
    <row r="17051" ht="15" customHeight="1"/>
    <row r="17052" ht="15" customHeight="1"/>
    <row r="17053" ht="15" customHeight="1"/>
    <row r="17054" ht="15" customHeight="1"/>
    <row r="17055" ht="15" customHeight="1"/>
    <row r="17056" ht="15" customHeight="1"/>
    <row r="17057" ht="15" customHeight="1"/>
    <row r="17058" ht="15" customHeight="1"/>
    <row r="17059" ht="15" customHeight="1"/>
    <row r="17060" ht="15" customHeight="1"/>
    <row r="17061" ht="15" customHeight="1"/>
    <row r="17062" ht="15" customHeight="1"/>
    <row r="17063" ht="15" customHeight="1"/>
    <row r="17064" ht="15" customHeight="1"/>
    <row r="17065" ht="15" customHeight="1"/>
    <row r="17066" ht="15" customHeight="1"/>
    <row r="17067" ht="15" customHeight="1"/>
    <row r="17068" ht="15" customHeight="1"/>
    <row r="17069" ht="15" customHeight="1"/>
    <row r="17070" ht="15" customHeight="1"/>
    <row r="17071" ht="15" customHeight="1"/>
    <row r="17072" ht="15" customHeight="1"/>
    <row r="17073" ht="15" customHeight="1"/>
    <row r="17074" ht="15" customHeight="1"/>
    <row r="17075" ht="15" customHeight="1"/>
    <row r="17076" ht="15" customHeight="1"/>
    <row r="17077" ht="15" customHeight="1"/>
    <row r="17078" ht="15" customHeight="1"/>
    <row r="17079" ht="15" customHeight="1"/>
    <row r="17080" ht="15" customHeight="1"/>
    <row r="17081" ht="15" customHeight="1"/>
    <row r="17082" ht="15" customHeight="1"/>
    <row r="17083" ht="15" customHeight="1"/>
    <row r="17084" ht="15" customHeight="1"/>
    <row r="17085" ht="15" customHeight="1"/>
    <row r="17086" ht="15" customHeight="1"/>
    <row r="17087" ht="15" customHeight="1"/>
    <row r="17088" ht="15" customHeight="1"/>
    <row r="17089" ht="15" customHeight="1"/>
    <row r="17090" ht="15" customHeight="1"/>
    <row r="17091" ht="15" customHeight="1"/>
    <row r="17092" ht="15" customHeight="1"/>
    <row r="17093" ht="15" customHeight="1"/>
    <row r="17094" ht="15" customHeight="1"/>
    <row r="17095" ht="15" customHeight="1"/>
    <row r="17096" ht="15" customHeight="1"/>
    <row r="17097" ht="15" customHeight="1"/>
    <row r="17098" ht="15" customHeight="1"/>
    <row r="17099" ht="15" customHeight="1"/>
    <row r="17100" ht="15" customHeight="1"/>
    <row r="17101" ht="15" customHeight="1"/>
    <row r="17102" ht="15" customHeight="1"/>
    <row r="17103" ht="15" customHeight="1"/>
    <row r="17104" ht="15" customHeight="1"/>
    <row r="17105" ht="15" customHeight="1"/>
    <row r="17106" ht="15" customHeight="1"/>
    <row r="17107" ht="15" customHeight="1"/>
    <row r="17108" ht="15" customHeight="1"/>
    <row r="17109" ht="15" customHeight="1"/>
    <row r="17110" ht="15" customHeight="1"/>
    <row r="17111" ht="15" customHeight="1"/>
    <row r="17112" ht="15" customHeight="1"/>
    <row r="17113" ht="15" customHeight="1"/>
    <row r="17114" ht="15" customHeight="1"/>
    <row r="17115" ht="15" customHeight="1"/>
    <row r="17116" ht="15" customHeight="1"/>
    <row r="17117" ht="15" customHeight="1"/>
    <row r="17118" ht="15" customHeight="1"/>
    <row r="17119" ht="15" customHeight="1"/>
    <row r="17120" ht="15" customHeight="1"/>
    <row r="17121" ht="15" customHeight="1"/>
    <row r="17122" ht="15" customHeight="1"/>
    <row r="17123" ht="15" customHeight="1"/>
    <row r="17124" ht="15" customHeight="1"/>
    <row r="17125" ht="15" customHeight="1"/>
    <row r="17126" ht="15" customHeight="1"/>
    <row r="17127" ht="15" customHeight="1"/>
    <row r="17128" ht="15" customHeight="1"/>
    <row r="17129" ht="15" customHeight="1"/>
    <row r="17130" ht="15" customHeight="1"/>
    <row r="17131" ht="15" customHeight="1"/>
    <row r="17132" ht="15" customHeight="1"/>
    <row r="17133" ht="15" customHeight="1"/>
    <row r="17134" ht="15" customHeight="1"/>
    <row r="17135" ht="15" customHeight="1"/>
    <row r="17136" ht="15" customHeight="1"/>
    <row r="17137" ht="15" customHeight="1"/>
    <row r="17138" ht="15" customHeight="1"/>
    <row r="17139" ht="15" customHeight="1"/>
    <row r="17140" ht="15" customHeight="1"/>
    <row r="17141" ht="15" customHeight="1"/>
    <row r="17142" ht="15" customHeight="1"/>
    <row r="17143" ht="15" customHeight="1"/>
    <row r="17144" ht="15" customHeight="1"/>
    <row r="17145" ht="15" customHeight="1"/>
    <row r="17146" ht="15" customHeight="1"/>
    <row r="17147" ht="15" customHeight="1"/>
    <row r="17148" ht="15" customHeight="1"/>
    <row r="17149" ht="15" customHeight="1"/>
    <row r="17150" ht="15" customHeight="1"/>
    <row r="17151" ht="15" customHeight="1"/>
    <row r="17152" ht="15" customHeight="1"/>
    <row r="17153" ht="15" customHeight="1"/>
    <row r="17154" ht="15" customHeight="1"/>
    <row r="17155" ht="15" customHeight="1"/>
    <row r="17156" ht="15" customHeight="1"/>
    <row r="17157" ht="15" customHeight="1"/>
    <row r="17158" ht="15" customHeight="1"/>
    <row r="17159" ht="15" customHeight="1"/>
    <row r="17160" ht="15" customHeight="1"/>
    <row r="17161" ht="15" customHeight="1"/>
    <row r="17162" ht="15" customHeight="1"/>
    <row r="17163" ht="15" customHeight="1"/>
    <row r="17164" ht="15" customHeight="1"/>
    <row r="17165" ht="15" customHeight="1"/>
    <row r="17166" ht="15" customHeight="1"/>
    <row r="17167" ht="15" customHeight="1"/>
    <row r="17168" ht="15" customHeight="1"/>
    <row r="17169" ht="15" customHeight="1"/>
    <row r="17170" ht="15" customHeight="1"/>
    <row r="17171" ht="15" customHeight="1"/>
    <row r="17172" ht="15" customHeight="1"/>
    <row r="17173" ht="15" customHeight="1"/>
    <row r="17174" ht="15" customHeight="1"/>
    <row r="17175" ht="15" customHeight="1"/>
    <row r="17176" ht="15" customHeight="1"/>
    <row r="17177" ht="15" customHeight="1"/>
    <row r="17178" ht="15" customHeight="1"/>
    <row r="17179" ht="15" customHeight="1"/>
    <row r="17180" ht="15" customHeight="1"/>
    <row r="17181" ht="15" customHeight="1"/>
    <row r="17182" ht="15" customHeight="1"/>
    <row r="17183" ht="15" customHeight="1"/>
    <row r="17184" ht="15" customHeight="1"/>
    <row r="17185" ht="15" customHeight="1"/>
    <row r="17186" ht="15" customHeight="1"/>
    <row r="17187" ht="15" customHeight="1"/>
    <row r="17188" ht="15" customHeight="1"/>
    <row r="17189" ht="15" customHeight="1"/>
    <row r="17190" ht="15" customHeight="1"/>
    <row r="17191" ht="15" customHeight="1"/>
    <row r="17192" ht="15" customHeight="1"/>
    <row r="17193" ht="15" customHeight="1"/>
    <row r="17194" ht="15" customHeight="1"/>
    <row r="17195" ht="15" customHeight="1"/>
    <row r="17196" ht="15" customHeight="1"/>
    <row r="17197" ht="15" customHeight="1"/>
    <row r="17198" ht="15" customHeight="1"/>
    <row r="17199" ht="15" customHeight="1"/>
    <row r="17200" ht="15" customHeight="1"/>
    <row r="17201" ht="15" customHeight="1"/>
    <row r="17202" ht="15" customHeight="1"/>
    <row r="17203" ht="15" customHeight="1"/>
    <row r="17204" ht="15" customHeight="1"/>
    <row r="17205" ht="15" customHeight="1"/>
    <row r="17206" ht="15" customHeight="1"/>
    <row r="17207" ht="15" customHeight="1"/>
    <row r="17208" ht="15" customHeight="1"/>
    <row r="17209" ht="15" customHeight="1"/>
    <row r="17210" ht="15" customHeight="1"/>
    <row r="17211" ht="15" customHeight="1"/>
    <row r="17212" ht="15" customHeight="1"/>
    <row r="17213" ht="15" customHeight="1"/>
    <row r="17214" ht="15" customHeight="1"/>
    <row r="17215" ht="15" customHeight="1"/>
    <row r="17216" ht="15" customHeight="1"/>
    <row r="17217" ht="15" customHeight="1"/>
    <row r="17218" ht="15" customHeight="1"/>
    <row r="17219" ht="15" customHeight="1"/>
    <row r="17220" ht="15" customHeight="1"/>
    <row r="17221" ht="15" customHeight="1"/>
    <row r="17222" ht="15" customHeight="1"/>
    <row r="17223" ht="15" customHeight="1"/>
    <row r="17224" ht="15" customHeight="1"/>
    <row r="17225" ht="15" customHeight="1"/>
    <row r="17226" ht="15" customHeight="1"/>
    <row r="17227" ht="15" customHeight="1"/>
    <row r="17228" ht="15" customHeight="1"/>
    <row r="17229" ht="15" customHeight="1"/>
    <row r="17230" ht="15" customHeight="1"/>
    <row r="17231" ht="15" customHeight="1"/>
    <row r="17232" ht="15" customHeight="1"/>
    <row r="17233" ht="15" customHeight="1"/>
    <row r="17234" ht="15" customHeight="1"/>
    <row r="17235" ht="15" customHeight="1"/>
    <row r="17236" ht="15" customHeight="1"/>
    <row r="17237" ht="15" customHeight="1"/>
    <row r="17238" ht="15" customHeight="1"/>
    <row r="17239" ht="15" customHeight="1"/>
    <row r="17240" ht="15" customHeight="1"/>
    <row r="17241" ht="15" customHeight="1"/>
    <row r="17242" ht="15" customHeight="1"/>
    <row r="17243" ht="15" customHeight="1"/>
    <row r="17244" ht="15" customHeight="1"/>
    <row r="17245" ht="15" customHeight="1"/>
    <row r="17246" ht="15" customHeight="1"/>
    <row r="17247" ht="15" customHeight="1"/>
    <row r="17248" ht="15" customHeight="1"/>
    <row r="17249" ht="15" customHeight="1"/>
    <row r="17250" ht="15" customHeight="1"/>
    <row r="17251" ht="15" customHeight="1"/>
    <row r="17252" ht="15" customHeight="1"/>
    <row r="17253" ht="15" customHeight="1"/>
    <row r="17254" ht="15" customHeight="1"/>
    <row r="17255" ht="15" customHeight="1"/>
    <row r="17256" ht="15" customHeight="1"/>
    <row r="17257" ht="15" customHeight="1"/>
    <row r="17258" ht="15" customHeight="1"/>
    <row r="17259" ht="15" customHeight="1"/>
    <row r="17260" ht="15" customHeight="1"/>
    <row r="17261" ht="15" customHeight="1"/>
    <row r="17262" ht="15" customHeight="1"/>
    <row r="17263" ht="15" customHeight="1"/>
    <row r="17264" ht="15" customHeight="1"/>
    <row r="17265" ht="15" customHeight="1"/>
    <row r="17266" ht="15" customHeight="1"/>
    <row r="17267" ht="15" customHeight="1"/>
    <row r="17268" ht="15" customHeight="1"/>
    <row r="17269" ht="15" customHeight="1"/>
    <row r="17270" ht="15" customHeight="1"/>
    <row r="17271" ht="15" customHeight="1"/>
    <row r="17272" ht="15" customHeight="1"/>
    <row r="17273" ht="15" customHeight="1"/>
    <row r="17274" ht="15" customHeight="1"/>
    <row r="17275" ht="15" customHeight="1"/>
    <row r="17276" ht="15" customHeight="1"/>
    <row r="17277" ht="15" customHeight="1"/>
    <row r="17278" ht="15" customHeight="1"/>
    <row r="17279" ht="15" customHeight="1"/>
    <row r="17280" ht="15" customHeight="1"/>
    <row r="17281" ht="15" customHeight="1"/>
    <row r="17282" ht="15" customHeight="1"/>
    <row r="17283" ht="15" customHeight="1"/>
    <row r="17284" ht="15" customHeight="1"/>
    <row r="17285" ht="15" customHeight="1"/>
    <row r="17286" ht="15" customHeight="1"/>
    <row r="17287" ht="15" customHeight="1"/>
    <row r="17288" ht="15" customHeight="1"/>
    <row r="17289" ht="15" customHeight="1"/>
    <row r="17290" ht="15" customHeight="1"/>
    <row r="17291" ht="15" customHeight="1"/>
    <row r="17292" ht="15" customHeight="1"/>
    <row r="17293" ht="15" customHeight="1"/>
    <row r="17294" ht="15" customHeight="1"/>
    <row r="17295" ht="15" customHeight="1"/>
    <row r="17296" ht="15" customHeight="1"/>
    <row r="17297" ht="15" customHeight="1"/>
    <row r="17298" ht="15" customHeight="1"/>
    <row r="17299" ht="15" customHeight="1"/>
    <row r="17300" ht="15" customHeight="1"/>
    <row r="17301" ht="15" customHeight="1"/>
    <row r="17302" ht="15" customHeight="1"/>
    <row r="17303" ht="15" customHeight="1"/>
    <row r="17304" ht="15" customHeight="1"/>
    <row r="17305" ht="15" customHeight="1"/>
    <row r="17306" ht="15" customHeight="1"/>
    <row r="17307" ht="15" customHeight="1"/>
    <row r="17308" ht="15" customHeight="1"/>
    <row r="17309" ht="15" customHeight="1"/>
    <row r="17310" ht="15" customHeight="1"/>
    <row r="17311" ht="15" customHeight="1"/>
    <row r="17312" ht="15" customHeight="1"/>
    <row r="17313" ht="15" customHeight="1"/>
    <row r="17314" ht="15" customHeight="1"/>
    <row r="17315" ht="15" customHeight="1"/>
    <row r="17316" ht="15" customHeight="1"/>
    <row r="17317" ht="15" customHeight="1"/>
    <row r="17318" ht="15" customHeight="1"/>
    <row r="17319" ht="15" customHeight="1"/>
    <row r="17320" ht="15" customHeight="1"/>
    <row r="17321" ht="15" customHeight="1"/>
    <row r="17322" ht="15" customHeight="1"/>
    <row r="17323" ht="15" customHeight="1"/>
    <row r="17324" ht="15" customHeight="1"/>
    <row r="17325" ht="15" customHeight="1"/>
    <row r="17326" ht="15" customHeight="1"/>
    <row r="17327" ht="15" customHeight="1"/>
    <row r="17328" ht="15" customHeight="1"/>
    <row r="17329" ht="15" customHeight="1"/>
    <row r="17330" ht="15" customHeight="1"/>
    <row r="17331" ht="15" customHeight="1"/>
    <row r="17332" ht="15" customHeight="1"/>
    <row r="17333" ht="15" customHeight="1"/>
    <row r="17334" ht="15" customHeight="1"/>
    <row r="17335" ht="15" customHeight="1"/>
    <row r="17336" ht="15" customHeight="1"/>
    <row r="17337" ht="15" customHeight="1"/>
    <row r="17338" ht="15" customHeight="1"/>
    <row r="17339" ht="15" customHeight="1"/>
    <row r="17340" ht="15" customHeight="1"/>
    <row r="17341" ht="15" customHeight="1"/>
    <row r="17342" ht="15" customHeight="1"/>
    <row r="17343" ht="15" customHeight="1"/>
    <row r="17344" ht="15" customHeight="1"/>
    <row r="17345" ht="15" customHeight="1"/>
    <row r="17346" ht="15" customHeight="1"/>
    <row r="17347" ht="15" customHeight="1"/>
    <row r="17348" ht="15" customHeight="1"/>
    <row r="17349" ht="15" customHeight="1"/>
    <row r="17350" ht="15" customHeight="1"/>
    <row r="17351" ht="15" customHeight="1"/>
    <row r="17352" ht="15" customHeight="1"/>
    <row r="17353" ht="15" customHeight="1"/>
    <row r="17354" ht="15" customHeight="1"/>
    <row r="17355" ht="15" customHeight="1"/>
    <row r="17356" ht="15" customHeight="1"/>
    <row r="17357" ht="15" customHeight="1"/>
    <row r="17358" ht="15" customHeight="1"/>
    <row r="17359" ht="15" customHeight="1"/>
    <row r="17360" ht="15" customHeight="1"/>
    <row r="17361" ht="15" customHeight="1"/>
    <row r="17362" ht="15" customHeight="1"/>
    <row r="17363" ht="15" customHeight="1"/>
    <row r="17364" ht="15" customHeight="1"/>
    <row r="17365" ht="15" customHeight="1"/>
    <row r="17366" ht="15" customHeight="1"/>
    <row r="17367" ht="15" customHeight="1"/>
    <row r="17368" ht="15" customHeight="1"/>
    <row r="17369" ht="15" customHeight="1"/>
    <row r="17370" ht="15" customHeight="1"/>
    <row r="17371" ht="15" customHeight="1"/>
    <row r="17372" ht="15" customHeight="1"/>
    <row r="17373" ht="15" customHeight="1"/>
    <row r="17374" ht="15" customHeight="1"/>
    <row r="17375" ht="15" customHeight="1"/>
    <row r="17376" ht="15" customHeight="1"/>
    <row r="17377" ht="15" customHeight="1"/>
    <row r="17378" ht="15" customHeight="1"/>
    <row r="17379" ht="15" customHeight="1"/>
    <row r="17380" ht="15" customHeight="1"/>
    <row r="17381" ht="15" customHeight="1"/>
    <row r="17382" ht="15" customHeight="1"/>
    <row r="17383" ht="15" customHeight="1"/>
    <row r="17384" ht="15" customHeight="1"/>
    <row r="17385" ht="15" customHeight="1"/>
    <row r="17386" ht="15" customHeight="1"/>
    <row r="17387" ht="15" customHeight="1"/>
    <row r="17388" ht="15" customHeight="1"/>
    <row r="17389" ht="15" customHeight="1"/>
    <row r="17390" ht="15" customHeight="1"/>
    <row r="17391" ht="15" customHeight="1"/>
    <row r="17392" ht="15" customHeight="1"/>
    <row r="17393" ht="15" customHeight="1"/>
    <row r="17394" ht="15" customHeight="1"/>
    <row r="17395" ht="15" customHeight="1"/>
    <row r="17396" ht="15" customHeight="1"/>
    <row r="17397" ht="15" customHeight="1"/>
    <row r="17398" ht="15" customHeight="1"/>
    <row r="17399" ht="15" customHeight="1"/>
    <row r="17400" ht="15" customHeight="1"/>
    <row r="17401" ht="15" customHeight="1"/>
    <row r="17402" ht="15" customHeight="1"/>
    <row r="17403" ht="15" customHeight="1"/>
    <row r="17404" ht="15" customHeight="1"/>
    <row r="17405" ht="15" customHeight="1"/>
    <row r="17406" ht="15" customHeight="1"/>
    <row r="17407" ht="15" customHeight="1"/>
    <row r="17408" ht="15" customHeight="1"/>
    <row r="17409" ht="15" customHeight="1"/>
    <row r="17410" ht="15" customHeight="1"/>
    <row r="17411" ht="15" customHeight="1"/>
    <row r="17412" ht="15" customHeight="1"/>
    <row r="17413" ht="15" customHeight="1"/>
    <row r="17414" ht="15" customHeight="1"/>
    <row r="17415" ht="15" customHeight="1"/>
    <row r="17416" ht="15" customHeight="1"/>
    <row r="17417" ht="15" customHeight="1"/>
    <row r="17418" ht="15" customHeight="1"/>
    <row r="17419" ht="15" customHeight="1"/>
    <row r="17420" ht="15" customHeight="1"/>
    <row r="17421" ht="15" customHeight="1"/>
    <row r="17422" ht="15" customHeight="1"/>
    <row r="17423" ht="15" customHeight="1"/>
    <row r="17424" ht="15" customHeight="1"/>
    <row r="17425" ht="15" customHeight="1"/>
    <row r="17426" ht="15" customHeight="1"/>
    <row r="17427" ht="15" customHeight="1"/>
    <row r="17428" ht="15" customHeight="1"/>
    <row r="17429" ht="15" customHeight="1"/>
    <row r="17430" ht="15" customHeight="1"/>
    <row r="17431" ht="15" customHeight="1"/>
    <row r="17432" ht="15" customHeight="1"/>
    <row r="17433" ht="15" customHeight="1"/>
    <row r="17434" ht="15" customHeight="1"/>
    <row r="17435" ht="15" customHeight="1"/>
    <row r="17436" ht="15" customHeight="1"/>
    <row r="17437" ht="15" customHeight="1"/>
    <row r="17438" ht="15" customHeight="1"/>
    <row r="17439" ht="15" customHeight="1"/>
    <row r="17440" ht="15" customHeight="1"/>
    <row r="17441" ht="15" customHeight="1"/>
    <row r="17442" ht="15" customHeight="1"/>
    <row r="17443" ht="15" customHeight="1"/>
    <row r="17444" ht="15" customHeight="1"/>
    <row r="17445" ht="15" customHeight="1"/>
    <row r="17446" ht="15" customHeight="1"/>
    <row r="17447" ht="15" customHeight="1"/>
    <row r="17448" ht="15" customHeight="1"/>
    <row r="17449" ht="15" customHeight="1"/>
    <row r="17450" ht="15" customHeight="1"/>
    <row r="17451" ht="15" customHeight="1"/>
    <row r="17452" ht="15" customHeight="1"/>
    <row r="17453" ht="15" customHeight="1"/>
    <row r="17454" ht="15" customHeight="1"/>
    <row r="17455" ht="15" customHeight="1"/>
    <row r="17456" ht="15" customHeight="1"/>
    <row r="17457" ht="15" customHeight="1"/>
    <row r="17458" ht="15" customHeight="1"/>
    <row r="17459" ht="15" customHeight="1"/>
    <row r="17460" ht="15" customHeight="1"/>
    <row r="17461" ht="15" customHeight="1"/>
    <row r="17462" ht="15" customHeight="1"/>
    <row r="17463" ht="15" customHeight="1"/>
    <row r="17464" ht="15" customHeight="1"/>
    <row r="17465" ht="15" customHeight="1"/>
    <row r="17466" ht="15" customHeight="1"/>
    <row r="17467" ht="15" customHeight="1"/>
    <row r="17468" ht="15" customHeight="1"/>
    <row r="17469" ht="15" customHeight="1"/>
    <row r="17470" ht="15" customHeight="1"/>
    <row r="17471" ht="15" customHeight="1"/>
    <row r="17472" ht="15" customHeight="1"/>
    <row r="17473" ht="15" customHeight="1"/>
    <row r="17474" ht="15" customHeight="1"/>
    <row r="17475" ht="15" customHeight="1"/>
    <row r="17476" ht="15" customHeight="1"/>
    <row r="17477" ht="15" customHeight="1"/>
    <row r="17478" ht="15" customHeight="1"/>
    <row r="17479" ht="15" customHeight="1"/>
    <row r="17480" ht="15" customHeight="1"/>
    <row r="17481" ht="15" customHeight="1"/>
    <row r="17482" ht="15" customHeight="1"/>
    <row r="17483" ht="15" customHeight="1"/>
    <row r="17484" ht="15" customHeight="1"/>
    <row r="17485" ht="15" customHeight="1"/>
    <row r="17486" ht="15" customHeight="1"/>
    <row r="17487" ht="15" customHeight="1"/>
    <row r="17488" ht="15" customHeight="1"/>
    <row r="17489" ht="15" customHeight="1"/>
    <row r="17490" ht="15" customHeight="1"/>
    <row r="17491" ht="15" customHeight="1"/>
    <row r="17492" ht="15" customHeight="1"/>
    <row r="17493" ht="15" customHeight="1"/>
    <row r="17494" ht="15" customHeight="1"/>
    <row r="17495" ht="15" customHeight="1"/>
    <row r="17496" ht="15" customHeight="1"/>
    <row r="17497" ht="15" customHeight="1"/>
    <row r="17498" ht="15" customHeight="1"/>
    <row r="17499" ht="15" customHeight="1"/>
    <row r="17500" ht="15" customHeight="1"/>
    <row r="17501" ht="15" customHeight="1"/>
    <row r="17502" ht="15" customHeight="1"/>
    <row r="17503" ht="15" customHeight="1"/>
    <row r="17504" ht="15" customHeight="1"/>
    <row r="17505" ht="15" customHeight="1"/>
    <row r="17506" ht="15" customHeight="1"/>
    <row r="17507" ht="15" customHeight="1"/>
    <row r="17508" ht="15" customHeight="1"/>
    <row r="17509" ht="15" customHeight="1"/>
    <row r="17510" ht="15" customHeight="1"/>
    <row r="17511" ht="15" customHeight="1"/>
    <row r="17512" ht="15" customHeight="1"/>
    <row r="17513" ht="15" customHeight="1"/>
    <row r="17514" ht="15" customHeight="1"/>
    <row r="17515" ht="15" customHeight="1"/>
    <row r="17516" ht="15" customHeight="1"/>
    <row r="17517" ht="15" customHeight="1"/>
    <row r="17518" ht="15" customHeight="1"/>
    <row r="17519" ht="15" customHeight="1"/>
    <row r="17520" ht="15" customHeight="1"/>
    <row r="17521" ht="15" customHeight="1"/>
    <row r="17522" ht="15" customHeight="1"/>
    <row r="17523" ht="15" customHeight="1"/>
    <row r="17524" ht="15" customHeight="1"/>
    <row r="17525" ht="15" customHeight="1"/>
    <row r="17526" ht="15" customHeight="1"/>
    <row r="17527" ht="15" customHeight="1"/>
    <row r="17528" ht="15" customHeight="1"/>
    <row r="17529" ht="15" customHeight="1"/>
    <row r="17530" ht="15" customHeight="1"/>
    <row r="17531" ht="15" customHeight="1"/>
    <row r="17532" ht="15" customHeight="1"/>
    <row r="17533" ht="15" customHeight="1"/>
    <row r="17534" ht="15" customHeight="1"/>
    <row r="17535" ht="15" customHeight="1"/>
    <row r="17536" ht="15" customHeight="1"/>
    <row r="17537" ht="15" customHeight="1"/>
    <row r="17538" ht="15" customHeight="1"/>
    <row r="17539" ht="15" customHeight="1"/>
    <row r="17540" ht="15" customHeight="1"/>
    <row r="17541" ht="15" customHeight="1"/>
    <row r="17542" ht="15" customHeight="1"/>
    <row r="17543" ht="15" customHeight="1"/>
    <row r="17544" ht="15" customHeight="1"/>
    <row r="17545" ht="15" customHeight="1"/>
    <row r="17546" ht="15" customHeight="1"/>
    <row r="17547" ht="15" customHeight="1"/>
    <row r="17548" ht="15" customHeight="1"/>
    <row r="17549" ht="15" customHeight="1"/>
    <row r="17550" ht="15" customHeight="1"/>
    <row r="17551" ht="15" customHeight="1"/>
    <row r="17552" ht="15" customHeight="1"/>
    <row r="17553" ht="15" customHeight="1"/>
    <row r="17554" ht="15" customHeight="1"/>
    <row r="17555" ht="15" customHeight="1"/>
    <row r="17556" ht="15" customHeight="1"/>
    <row r="17557" ht="15" customHeight="1"/>
    <row r="17558" ht="15" customHeight="1"/>
    <row r="17559" ht="15" customHeight="1"/>
    <row r="17560" ht="15" customHeight="1"/>
    <row r="17561" ht="15" customHeight="1"/>
    <row r="17562" ht="15" customHeight="1"/>
    <row r="17563" ht="15" customHeight="1"/>
    <row r="17564" ht="15" customHeight="1"/>
    <row r="17565" ht="15" customHeight="1"/>
    <row r="17566" ht="15" customHeight="1"/>
    <row r="17567" ht="15" customHeight="1"/>
    <row r="17568" ht="15" customHeight="1"/>
    <row r="17569" ht="15" customHeight="1"/>
    <row r="17570" ht="15" customHeight="1"/>
    <row r="17571" ht="15" customHeight="1"/>
    <row r="17572" ht="15" customHeight="1"/>
    <row r="17573" ht="15" customHeight="1"/>
    <row r="17574" ht="15" customHeight="1"/>
    <row r="17575" ht="15" customHeight="1"/>
    <row r="17576" ht="15" customHeight="1"/>
    <row r="17577" ht="15" customHeight="1"/>
    <row r="17578" ht="15" customHeight="1"/>
    <row r="17579" ht="15" customHeight="1"/>
    <row r="17580" ht="15" customHeight="1"/>
    <row r="17581" ht="15" customHeight="1"/>
    <row r="17582" ht="15" customHeight="1"/>
    <row r="17583" ht="15" customHeight="1"/>
    <row r="17584" ht="15" customHeight="1"/>
    <row r="17585" ht="15" customHeight="1"/>
    <row r="17586" ht="15" customHeight="1"/>
    <row r="17587" ht="15" customHeight="1"/>
    <row r="17588" ht="15" customHeight="1"/>
    <row r="17589" ht="15" customHeight="1"/>
    <row r="17590" ht="15" customHeight="1"/>
    <row r="17591" ht="15" customHeight="1"/>
    <row r="17592" ht="15" customHeight="1"/>
    <row r="17593" ht="15" customHeight="1"/>
    <row r="17594" ht="15" customHeight="1"/>
    <row r="17595" ht="15" customHeight="1"/>
    <row r="17596" ht="15" customHeight="1"/>
    <row r="17597" ht="15" customHeight="1"/>
    <row r="17598" ht="15" customHeight="1"/>
    <row r="17599" ht="15" customHeight="1"/>
    <row r="17600" ht="15" customHeight="1"/>
    <row r="17601" ht="15" customHeight="1"/>
    <row r="17602" ht="15" customHeight="1"/>
    <row r="17603" ht="15" customHeight="1"/>
    <row r="17604" ht="15" customHeight="1"/>
    <row r="17605" ht="15" customHeight="1"/>
    <row r="17606" ht="15" customHeight="1"/>
    <row r="17607" ht="15" customHeight="1"/>
    <row r="17608" ht="15" customHeight="1"/>
    <row r="17609" ht="15" customHeight="1"/>
    <row r="17610" ht="15" customHeight="1"/>
    <row r="17611" ht="15" customHeight="1"/>
    <row r="17612" ht="15" customHeight="1"/>
    <row r="17613" ht="15" customHeight="1"/>
    <row r="17614" ht="15" customHeight="1"/>
    <row r="17615" ht="15" customHeight="1"/>
    <row r="17616" ht="15" customHeight="1"/>
    <row r="17617" ht="15" customHeight="1"/>
    <row r="17618" ht="15" customHeight="1"/>
    <row r="17619" ht="15" customHeight="1"/>
    <row r="17620" ht="15" customHeight="1"/>
    <row r="17621" ht="15" customHeight="1"/>
    <row r="17622" ht="15" customHeight="1"/>
    <row r="17623" ht="15" customHeight="1"/>
    <row r="17624" ht="15" customHeight="1"/>
    <row r="17625" ht="15" customHeight="1"/>
    <row r="17626" ht="15" customHeight="1"/>
    <row r="17627" ht="15" customHeight="1"/>
    <row r="17628" ht="15" customHeight="1"/>
    <row r="17629" ht="15" customHeight="1"/>
    <row r="17630" ht="15" customHeight="1"/>
    <row r="17631" ht="15" customHeight="1"/>
    <row r="17632" ht="15" customHeight="1"/>
    <row r="17633" ht="15" customHeight="1"/>
    <row r="17634" ht="15" customHeight="1"/>
    <row r="17635" ht="15" customHeight="1"/>
    <row r="17636" ht="15" customHeight="1"/>
    <row r="17637" ht="15" customHeight="1"/>
    <row r="17638" ht="15" customHeight="1"/>
    <row r="17639" ht="15" customHeight="1"/>
    <row r="17640" ht="15" customHeight="1"/>
    <row r="17641" ht="15" customHeight="1"/>
    <row r="17642" ht="15" customHeight="1"/>
    <row r="17643" ht="15" customHeight="1"/>
    <row r="17644" ht="15" customHeight="1"/>
    <row r="17645" ht="15" customHeight="1"/>
    <row r="17646" ht="15" customHeight="1"/>
    <row r="17647" ht="15" customHeight="1"/>
    <row r="17648" ht="15" customHeight="1"/>
    <row r="17649" ht="15" customHeight="1"/>
    <row r="17650" ht="15" customHeight="1"/>
    <row r="17651" ht="15" customHeight="1"/>
    <row r="17652" ht="15" customHeight="1"/>
    <row r="17653" ht="15" customHeight="1"/>
    <row r="17654" ht="15" customHeight="1"/>
    <row r="17655" ht="15" customHeight="1"/>
    <row r="17656" ht="15" customHeight="1"/>
    <row r="17657" ht="15" customHeight="1"/>
    <row r="17658" ht="15" customHeight="1"/>
    <row r="17659" ht="15" customHeight="1"/>
    <row r="17660" ht="15" customHeight="1"/>
    <row r="17661" ht="15" customHeight="1"/>
    <row r="17662" ht="15" customHeight="1"/>
    <row r="17663" ht="15" customHeight="1"/>
    <row r="17664" ht="15" customHeight="1"/>
    <row r="17665" ht="15" customHeight="1"/>
    <row r="17666" ht="15" customHeight="1"/>
    <row r="17667" ht="15" customHeight="1"/>
    <row r="17668" ht="15" customHeight="1"/>
    <row r="17669" ht="15" customHeight="1"/>
    <row r="17670" ht="15" customHeight="1"/>
    <row r="17671" ht="15" customHeight="1"/>
    <row r="17672" ht="15" customHeight="1"/>
    <row r="17673" ht="15" customHeight="1"/>
    <row r="17674" ht="15" customHeight="1"/>
    <row r="17675" ht="15" customHeight="1"/>
    <row r="17676" ht="15" customHeight="1"/>
    <row r="17677" ht="15" customHeight="1"/>
    <row r="17678" ht="15" customHeight="1"/>
    <row r="17679" ht="15" customHeight="1"/>
    <row r="17680" ht="15" customHeight="1"/>
    <row r="17681" ht="15" customHeight="1"/>
    <row r="17682" ht="15" customHeight="1"/>
    <row r="17683" ht="15" customHeight="1"/>
    <row r="17684" ht="15" customHeight="1"/>
    <row r="17685" ht="15" customHeight="1"/>
    <row r="17686" ht="15" customHeight="1"/>
    <row r="17687" ht="15" customHeight="1"/>
    <row r="17688" ht="15" customHeight="1"/>
    <row r="17689" ht="15" customHeight="1"/>
    <row r="17690" ht="15" customHeight="1"/>
    <row r="17691" ht="15" customHeight="1"/>
    <row r="17692" ht="15" customHeight="1"/>
    <row r="17693" ht="15" customHeight="1"/>
    <row r="17694" ht="15" customHeight="1"/>
    <row r="17695" ht="15" customHeight="1"/>
    <row r="17696" ht="15" customHeight="1"/>
    <row r="17697" ht="15" customHeight="1"/>
    <row r="17698" ht="15" customHeight="1"/>
    <row r="17699" ht="15" customHeight="1"/>
    <row r="17700" ht="15" customHeight="1"/>
    <row r="17701" ht="15" customHeight="1"/>
    <row r="17702" ht="15" customHeight="1"/>
    <row r="17703" ht="15" customHeight="1"/>
    <row r="17704" ht="15" customHeight="1"/>
    <row r="17705" ht="15" customHeight="1"/>
    <row r="17706" ht="15" customHeight="1"/>
    <row r="17707" ht="15" customHeight="1"/>
    <row r="17708" ht="15" customHeight="1"/>
    <row r="17709" ht="15" customHeight="1"/>
    <row r="17710" ht="15" customHeight="1"/>
    <row r="17711" ht="15" customHeight="1"/>
    <row r="17712" ht="15" customHeight="1"/>
    <row r="17713" ht="15" customHeight="1"/>
    <row r="17714" ht="15" customHeight="1"/>
    <row r="17715" ht="15" customHeight="1"/>
    <row r="17716" ht="15" customHeight="1"/>
    <row r="17717" ht="15" customHeight="1"/>
    <row r="17718" ht="15" customHeight="1"/>
    <row r="17719" ht="15" customHeight="1"/>
    <row r="17720" ht="15" customHeight="1"/>
    <row r="17721" ht="15" customHeight="1"/>
    <row r="17722" ht="15" customHeight="1"/>
    <row r="17723" ht="15" customHeight="1"/>
    <row r="17724" ht="15" customHeight="1"/>
    <row r="17725" ht="15" customHeight="1"/>
    <row r="17726" ht="15" customHeight="1"/>
    <row r="17727" ht="15" customHeight="1"/>
    <row r="17728" ht="15" customHeight="1"/>
    <row r="17729" ht="15" customHeight="1"/>
    <row r="17730" ht="15" customHeight="1"/>
    <row r="17731" ht="15" customHeight="1"/>
    <row r="17732" ht="15" customHeight="1"/>
    <row r="17733" ht="15" customHeight="1"/>
    <row r="17734" ht="15" customHeight="1"/>
    <row r="17735" ht="15" customHeight="1"/>
    <row r="17736" ht="15" customHeight="1"/>
    <row r="17737" ht="15" customHeight="1"/>
    <row r="17738" ht="15" customHeight="1"/>
    <row r="17739" ht="15" customHeight="1"/>
    <row r="17740" ht="15" customHeight="1"/>
    <row r="17741" ht="15" customHeight="1"/>
    <row r="17742" ht="15" customHeight="1"/>
    <row r="17743" ht="15" customHeight="1"/>
    <row r="17744" ht="15" customHeight="1"/>
    <row r="17745" ht="15" customHeight="1"/>
    <row r="17746" ht="15" customHeight="1"/>
    <row r="17747" ht="15" customHeight="1"/>
    <row r="17748" ht="15" customHeight="1"/>
    <row r="17749" ht="15" customHeight="1"/>
    <row r="17750" ht="15" customHeight="1"/>
    <row r="17751" ht="15" customHeight="1"/>
    <row r="17752" ht="15" customHeight="1"/>
    <row r="17753" ht="15" customHeight="1"/>
    <row r="17754" ht="15" customHeight="1"/>
    <row r="17755" ht="15" customHeight="1"/>
    <row r="17756" ht="15" customHeight="1"/>
    <row r="17757" ht="15" customHeight="1"/>
    <row r="17758" ht="15" customHeight="1"/>
    <row r="17759" ht="15" customHeight="1"/>
    <row r="17760" ht="15" customHeight="1"/>
    <row r="17761" ht="15" customHeight="1"/>
    <row r="17762" ht="15" customHeight="1"/>
    <row r="17763" ht="15" customHeight="1"/>
    <row r="17764" ht="15" customHeight="1"/>
    <row r="17765" ht="15" customHeight="1"/>
    <row r="17766" ht="15" customHeight="1"/>
    <row r="17767" ht="15" customHeight="1"/>
    <row r="17768" ht="15" customHeight="1"/>
    <row r="17769" ht="15" customHeight="1"/>
    <row r="17770" ht="15" customHeight="1"/>
    <row r="17771" ht="15" customHeight="1"/>
    <row r="17772" ht="15" customHeight="1"/>
    <row r="17773" ht="15" customHeight="1"/>
    <row r="17774" ht="15" customHeight="1"/>
    <row r="17775" ht="15" customHeight="1"/>
    <row r="17776" ht="15" customHeight="1"/>
    <row r="17777" ht="15" customHeight="1"/>
    <row r="17778" ht="15" customHeight="1"/>
    <row r="17779" ht="15" customHeight="1"/>
    <row r="17780" ht="15" customHeight="1"/>
    <row r="17781" ht="15" customHeight="1"/>
    <row r="17782" ht="15" customHeight="1"/>
    <row r="17783" ht="15" customHeight="1"/>
    <row r="17784" ht="15" customHeight="1"/>
    <row r="17785" ht="15" customHeight="1"/>
    <row r="17786" ht="15" customHeight="1"/>
    <row r="17787" ht="15" customHeight="1"/>
    <row r="17788" ht="15" customHeight="1"/>
    <row r="17789" ht="15" customHeight="1"/>
    <row r="17790" ht="15" customHeight="1"/>
    <row r="17791" ht="15" customHeight="1"/>
    <row r="17792" ht="15" customHeight="1"/>
    <row r="17793" ht="15" customHeight="1"/>
    <row r="17794" ht="15" customHeight="1"/>
    <row r="17795" ht="15" customHeight="1"/>
    <row r="17796" ht="15" customHeight="1"/>
    <row r="17797" ht="15" customHeight="1"/>
    <row r="17798" ht="15" customHeight="1"/>
    <row r="17799" ht="15" customHeight="1"/>
    <row r="17800" ht="15" customHeight="1"/>
    <row r="17801" ht="15" customHeight="1"/>
    <row r="17802" ht="15" customHeight="1"/>
    <row r="17803" ht="15" customHeight="1"/>
    <row r="17804" ht="15" customHeight="1"/>
    <row r="17805" ht="15" customHeight="1"/>
    <row r="17806" ht="15" customHeight="1"/>
    <row r="17807" ht="15" customHeight="1"/>
    <row r="17808" ht="15" customHeight="1"/>
    <row r="17809" ht="15" customHeight="1"/>
    <row r="17810" ht="15" customHeight="1"/>
    <row r="17811" ht="15" customHeight="1"/>
    <row r="17812" ht="15" customHeight="1"/>
    <row r="17813" ht="15" customHeight="1"/>
    <row r="17814" ht="15" customHeight="1"/>
    <row r="17815" ht="15" customHeight="1"/>
    <row r="17816" ht="15" customHeight="1"/>
    <row r="17817" ht="15" customHeight="1"/>
    <row r="17818" ht="15" customHeight="1"/>
    <row r="17819" ht="15" customHeight="1"/>
    <row r="17820" ht="15" customHeight="1"/>
    <row r="17821" ht="15" customHeight="1"/>
    <row r="17822" ht="15" customHeight="1"/>
    <row r="17823" ht="15" customHeight="1"/>
    <row r="17824" ht="15" customHeight="1"/>
    <row r="17825" ht="15" customHeight="1"/>
    <row r="17826" ht="15" customHeight="1"/>
    <row r="17827" ht="15" customHeight="1"/>
    <row r="17828" ht="15" customHeight="1"/>
    <row r="17829" ht="15" customHeight="1"/>
    <row r="17830" ht="15" customHeight="1"/>
    <row r="17831" ht="15" customHeight="1"/>
    <row r="17832" ht="15" customHeight="1"/>
    <row r="17833" ht="15" customHeight="1"/>
    <row r="17834" ht="15" customHeight="1"/>
    <row r="17835" ht="15" customHeight="1"/>
    <row r="17836" ht="15" customHeight="1"/>
    <row r="17837" ht="15" customHeight="1"/>
    <row r="17838" ht="15" customHeight="1"/>
    <row r="17839" ht="15" customHeight="1"/>
    <row r="17840" ht="15" customHeight="1"/>
    <row r="17841" ht="15" customHeight="1"/>
    <row r="17842" ht="15" customHeight="1"/>
    <row r="17843" ht="15" customHeight="1"/>
    <row r="17844" ht="15" customHeight="1"/>
    <row r="17845" ht="15" customHeight="1"/>
    <row r="17846" ht="15" customHeight="1"/>
    <row r="17847" ht="15" customHeight="1"/>
    <row r="17848" ht="15" customHeight="1"/>
    <row r="17849" ht="15" customHeight="1"/>
    <row r="17850" ht="15" customHeight="1"/>
    <row r="17851" ht="15" customHeight="1"/>
    <row r="17852" ht="15" customHeight="1"/>
    <row r="17853" ht="15" customHeight="1"/>
    <row r="17854" ht="15" customHeight="1"/>
    <row r="17855" ht="15" customHeight="1"/>
    <row r="17856" ht="15" customHeight="1"/>
    <row r="17857" ht="15" customHeight="1"/>
    <row r="17858" ht="15" customHeight="1"/>
    <row r="17859" ht="15" customHeight="1"/>
    <row r="17860" ht="15" customHeight="1"/>
    <row r="17861" ht="15" customHeight="1"/>
    <row r="17862" ht="15" customHeight="1"/>
    <row r="17863" ht="15" customHeight="1"/>
    <row r="17864" ht="15" customHeight="1"/>
    <row r="17865" ht="15" customHeight="1"/>
    <row r="17866" ht="15" customHeight="1"/>
    <row r="17867" ht="15" customHeight="1"/>
    <row r="17868" ht="15" customHeight="1"/>
    <row r="17869" ht="15" customHeight="1"/>
    <row r="17870" ht="15" customHeight="1"/>
    <row r="17871" ht="15" customHeight="1"/>
    <row r="17872" ht="15" customHeight="1"/>
    <row r="17873" ht="15" customHeight="1"/>
    <row r="17874" ht="15" customHeight="1"/>
    <row r="17875" ht="15" customHeight="1"/>
    <row r="17876" ht="15" customHeight="1"/>
    <row r="17877" ht="15" customHeight="1"/>
    <row r="17878" ht="15" customHeight="1"/>
    <row r="17879" ht="15" customHeight="1"/>
    <row r="17880" ht="15" customHeight="1"/>
    <row r="17881" ht="15" customHeight="1"/>
    <row r="17882" ht="15" customHeight="1"/>
    <row r="17883" ht="15" customHeight="1"/>
    <row r="17884" ht="15" customHeight="1"/>
    <row r="17885" ht="15" customHeight="1"/>
    <row r="17886" ht="15" customHeight="1"/>
    <row r="17887" ht="15" customHeight="1"/>
    <row r="17888" ht="15" customHeight="1"/>
    <row r="17889" ht="15" customHeight="1"/>
    <row r="17890" ht="15" customHeight="1"/>
    <row r="17891" ht="15" customHeight="1"/>
    <row r="17892" ht="15" customHeight="1"/>
    <row r="17893" ht="15" customHeight="1"/>
    <row r="17894" ht="15" customHeight="1"/>
    <row r="17895" ht="15" customHeight="1"/>
    <row r="17896" ht="15" customHeight="1"/>
    <row r="17897" ht="15" customHeight="1"/>
    <row r="17898" ht="15" customHeight="1"/>
    <row r="17899" ht="15" customHeight="1"/>
    <row r="17900" ht="15" customHeight="1"/>
    <row r="17901" ht="15" customHeight="1"/>
    <row r="17902" ht="15" customHeight="1"/>
    <row r="17903" ht="15" customHeight="1"/>
    <row r="17904" ht="15" customHeight="1"/>
    <row r="17905" ht="15" customHeight="1"/>
    <row r="17906" ht="15" customHeight="1"/>
    <row r="17907" ht="15" customHeight="1"/>
    <row r="17908" ht="15" customHeight="1"/>
    <row r="17909" ht="15" customHeight="1"/>
    <row r="17910" ht="15" customHeight="1"/>
    <row r="17911" ht="15" customHeight="1"/>
    <row r="17912" ht="15" customHeight="1"/>
    <row r="17913" ht="15" customHeight="1"/>
    <row r="17914" ht="15" customHeight="1"/>
    <row r="17915" ht="15" customHeight="1"/>
    <row r="17916" ht="15" customHeight="1"/>
    <row r="17917" ht="15" customHeight="1"/>
    <row r="17918" ht="15" customHeight="1"/>
    <row r="17919" ht="15" customHeight="1"/>
    <row r="17920" ht="15" customHeight="1"/>
    <row r="17921" ht="15" customHeight="1"/>
    <row r="17922" ht="15" customHeight="1"/>
    <row r="17923" ht="15" customHeight="1"/>
    <row r="17924" ht="15" customHeight="1"/>
    <row r="17925" ht="15" customHeight="1"/>
    <row r="17926" ht="15" customHeight="1"/>
    <row r="17927" ht="15" customHeight="1"/>
    <row r="17928" ht="15" customHeight="1"/>
    <row r="17929" ht="15" customHeight="1"/>
    <row r="17930" ht="15" customHeight="1"/>
    <row r="17931" ht="15" customHeight="1"/>
    <row r="17932" ht="15" customHeight="1"/>
    <row r="17933" ht="15" customHeight="1"/>
    <row r="17934" ht="15" customHeight="1"/>
    <row r="17935" ht="15" customHeight="1"/>
    <row r="17936" ht="15" customHeight="1"/>
    <row r="17937" ht="15" customHeight="1"/>
    <row r="17938" ht="15" customHeight="1"/>
    <row r="17939" ht="15" customHeight="1"/>
    <row r="17940" ht="15" customHeight="1"/>
    <row r="17941" ht="15" customHeight="1"/>
    <row r="17942" ht="15" customHeight="1"/>
    <row r="17943" ht="15" customHeight="1"/>
    <row r="17944" ht="15" customHeight="1"/>
    <row r="17945" ht="15" customHeight="1"/>
    <row r="17946" ht="15" customHeight="1"/>
    <row r="17947" ht="15" customHeight="1"/>
    <row r="17948" ht="15" customHeight="1"/>
    <row r="17949" ht="15" customHeight="1"/>
    <row r="17950" ht="15" customHeight="1"/>
    <row r="17951" ht="15" customHeight="1"/>
    <row r="17952" ht="15" customHeight="1"/>
    <row r="17953" ht="15" customHeight="1"/>
    <row r="17954" ht="15" customHeight="1"/>
    <row r="17955" ht="15" customHeight="1"/>
    <row r="17956" ht="15" customHeight="1"/>
    <row r="17957" ht="15" customHeight="1"/>
    <row r="17958" ht="15" customHeight="1"/>
    <row r="17959" ht="15" customHeight="1"/>
    <row r="17960" ht="15" customHeight="1"/>
    <row r="17961" ht="15" customHeight="1"/>
    <row r="17962" ht="15" customHeight="1"/>
    <row r="17963" ht="15" customHeight="1"/>
    <row r="17964" ht="15" customHeight="1"/>
    <row r="17965" ht="15" customHeight="1"/>
    <row r="17966" ht="15" customHeight="1"/>
    <row r="17967" ht="15" customHeight="1"/>
    <row r="17968" ht="15" customHeight="1"/>
    <row r="17969" ht="15" customHeight="1"/>
    <row r="17970" ht="15" customHeight="1"/>
    <row r="17971" ht="15" customHeight="1"/>
    <row r="17972" ht="15" customHeight="1"/>
    <row r="17973" ht="15" customHeight="1"/>
    <row r="17974" ht="15" customHeight="1"/>
    <row r="17975" ht="15" customHeight="1"/>
    <row r="17976" ht="15" customHeight="1"/>
    <row r="17977" ht="15" customHeight="1"/>
    <row r="17978" ht="15" customHeight="1"/>
    <row r="17979" ht="15" customHeight="1"/>
    <row r="17980" ht="15" customHeight="1"/>
    <row r="17981" ht="15" customHeight="1"/>
    <row r="17982" ht="15" customHeight="1"/>
    <row r="17983" ht="15" customHeight="1"/>
    <row r="17984" ht="15" customHeight="1"/>
    <row r="17985" ht="15" customHeight="1"/>
    <row r="17986" ht="15" customHeight="1"/>
    <row r="17987" ht="15" customHeight="1"/>
    <row r="17988" ht="15" customHeight="1"/>
    <row r="17989" ht="15" customHeight="1"/>
    <row r="17990" ht="15" customHeight="1"/>
    <row r="17991" ht="15" customHeight="1"/>
    <row r="17992" ht="15" customHeight="1"/>
    <row r="17993" ht="15" customHeight="1"/>
    <row r="17994" ht="15" customHeight="1"/>
    <row r="17995" ht="15" customHeight="1"/>
    <row r="17996" ht="15" customHeight="1"/>
    <row r="17997" ht="15" customHeight="1"/>
    <row r="17998" ht="15" customHeight="1"/>
    <row r="17999" ht="15" customHeight="1"/>
    <row r="18000" ht="15" customHeight="1"/>
    <row r="18001" ht="15" customHeight="1"/>
    <row r="18002" ht="15" customHeight="1"/>
    <row r="18003" ht="15" customHeight="1"/>
    <row r="18004" ht="15" customHeight="1"/>
    <row r="18005" ht="15" customHeight="1"/>
    <row r="18006" ht="15" customHeight="1"/>
    <row r="18007" ht="15" customHeight="1"/>
    <row r="18008" ht="15" customHeight="1"/>
    <row r="18009" ht="15" customHeight="1"/>
    <row r="18010" ht="15" customHeight="1"/>
    <row r="18011" ht="15" customHeight="1"/>
    <row r="18012" ht="15" customHeight="1"/>
    <row r="18013" ht="15" customHeight="1"/>
    <row r="18014" ht="15" customHeight="1"/>
    <row r="18015" ht="15" customHeight="1"/>
    <row r="18016" ht="15" customHeight="1"/>
    <row r="18017" ht="15" customHeight="1"/>
    <row r="18018" ht="15" customHeight="1"/>
    <row r="18019" ht="15" customHeight="1"/>
    <row r="18020" ht="15" customHeight="1"/>
    <row r="18021" ht="15" customHeight="1"/>
    <row r="18022" ht="15" customHeight="1"/>
    <row r="18023" ht="15" customHeight="1"/>
    <row r="18024" ht="15" customHeight="1"/>
    <row r="18025" ht="15" customHeight="1"/>
    <row r="18026" ht="15" customHeight="1"/>
    <row r="18027" ht="15" customHeight="1"/>
    <row r="18028" ht="15" customHeight="1"/>
    <row r="18029" ht="15" customHeight="1"/>
    <row r="18030" ht="15" customHeight="1"/>
    <row r="18031" ht="15" customHeight="1"/>
    <row r="18032" ht="15" customHeight="1"/>
    <row r="18033" ht="15" customHeight="1"/>
    <row r="18034" ht="15" customHeight="1"/>
    <row r="18035" ht="15" customHeight="1"/>
    <row r="18036" ht="15" customHeight="1"/>
    <row r="18037" ht="15" customHeight="1"/>
    <row r="18038" ht="15" customHeight="1"/>
    <row r="18039" ht="15" customHeight="1"/>
    <row r="18040" ht="15" customHeight="1"/>
    <row r="18041" ht="15" customHeight="1"/>
    <row r="18042" ht="15" customHeight="1"/>
    <row r="18043" ht="15" customHeight="1"/>
    <row r="18044" ht="15" customHeight="1"/>
    <row r="18045" ht="15" customHeight="1"/>
    <row r="18046" ht="15" customHeight="1"/>
    <row r="18047" ht="15" customHeight="1"/>
    <row r="18048" ht="15" customHeight="1"/>
    <row r="18049" ht="15" customHeight="1"/>
    <row r="18050" ht="15" customHeight="1"/>
    <row r="18051" ht="15" customHeight="1"/>
    <row r="18052" ht="15" customHeight="1"/>
    <row r="18053" ht="15" customHeight="1"/>
    <row r="18054" ht="15" customHeight="1"/>
    <row r="18055" ht="15" customHeight="1"/>
    <row r="18056" ht="15" customHeight="1"/>
    <row r="18057" ht="15" customHeight="1"/>
    <row r="18058" ht="15" customHeight="1"/>
    <row r="18059" ht="15" customHeight="1"/>
    <row r="18060" ht="15" customHeight="1"/>
    <row r="18061" ht="15" customHeight="1"/>
    <row r="18062" ht="15" customHeight="1"/>
    <row r="18063" ht="15" customHeight="1"/>
    <row r="18064" ht="15" customHeight="1"/>
    <row r="18065" ht="15" customHeight="1"/>
    <row r="18066" ht="15" customHeight="1"/>
    <row r="18067" ht="15" customHeight="1"/>
    <row r="18068" ht="15" customHeight="1"/>
    <row r="18069" ht="15" customHeight="1"/>
    <row r="18070" ht="15" customHeight="1"/>
    <row r="18071" ht="15" customHeight="1"/>
    <row r="18072" ht="15" customHeight="1"/>
    <row r="18073" ht="15" customHeight="1"/>
    <row r="18074" ht="15" customHeight="1"/>
    <row r="18075" ht="15" customHeight="1"/>
    <row r="18076" ht="15" customHeight="1"/>
    <row r="18077" ht="15" customHeight="1"/>
    <row r="18078" ht="15" customHeight="1"/>
    <row r="18079" ht="15" customHeight="1"/>
    <row r="18080" ht="15" customHeight="1"/>
    <row r="18081" ht="15" customHeight="1"/>
    <row r="18082" ht="15" customHeight="1"/>
    <row r="18083" ht="15" customHeight="1"/>
    <row r="18084" ht="15" customHeight="1"/>
    <row r="18085" ht="15" customHeight="1"/>
    <row r="18086" ht="15" customHeight="1"/>
    <row r="18087" ht="15" customHeight="1"/>
    <row r="18088" ht="15" customHeight="1"/>
    <row r="18089" ht="15" customHeight="1"/>
    <row r="18090" ht="15" customHeight="1"/>
    <row r="18091" ht="15" customHeight="1"/>
    <row r="18092" ht="15" customHeight="1"/>
    <row r="18093" ht="15" customHeight="1"/>
    <row r="18094" ht="15" customHeight="1"/>
    <row r="18095" ht="15" customHeight="1"/>
    <row r="18096" ht="15" customHeight="1"/>
    <row r="18097" ht="15" customHeight="1"/>
    <row r="18098" ht="15" customHeight="1"/>
    <row r="18099" ht="15" customHeight="1"/>
    <row r="18100" ht="15" customHeight="1"/>
    <row r="18101" ht="15" customHeight="1"/>
    <row r="18102" ht="15" customHeight="1"/>
    <row r="18103" ht="15" customHeight="1"/>
    <row r="18104" ht="15" customHeight="1"/>
    <row r="18105" ht="15" customHeight="1"/>
    <row r="18106" ht="15" customHeight="1"/>
    <row r="18107" ht="15" customHeight="1"/>
    <row r="18108" ht="15" customHeight="1"/>
    <row r="18109" ht="15" customHeight="1"/>
    <row r="18110" ht="15" customHeight="1"/>
    <row r="18111" ht="15" customHeight="1"/>
    <row r="18112" ht="15" customHeight="1"/>
    <row r="18113" ht="15" customHeight="1"/>
    <row r="18114" ht="15" customHeight="1"/>
    <row r="18115" ht="15" customHeight="1"/>
    <row r="18116" ht="15" customHeight="1"/>
    <row r="18117" ht="15" customHeight="1"/>
    <row r="18118" ht="15" customHeight="1"/>
    <row r="18119" ht="15" customHeight="1"/>
    <row r="18120" ht="15" customHeight="1"/>
    <row r="18121" ht="15" customHeight="1"/>
    <row r="18122" ht="15" customHeight="1"/>
    <row r="18123" ht="15" customHeight="1"/>
    <row r="18124" ht="15" customHeight="1"/>
    <row r="18125" ht="15" customHeight="1"/>
    <row r="18126" ht="15" customHeight="1"/>
    <row r="18127" ht="15" customHeight="1"/>
    <row r="18128" ht="15" customHeight="1"/>
    <row r="18129" ht="15" customHeight="1"/>
    <row r="18130" ht="15" customHeight="1"/>
    <row r="18131" ht="15" customHeight="1"/>
    <row r="18132" ht="15" customHeight="1"/>
    <row r="18133" ht="15" customHeight="1"/>
    <row r="18134" ht="15" customHeight="1"/>
    <row r="18135" ht="15" customHeight="1"/>
    <row r="18136" ht="15" customHeight="1"/>
    <row r="18137" ht="15" customHeight="1"/>
    <row r="18138" ht="15" customHeight="1"/>
    <row r="18139" ht="15" customHeight="1"/>
    <row r="18140" ht="15" customHeight="1"/>
    <row r="18141" ht="15" customHeight="1"/>
    <row r="18142" ht="15" customHeight="1"/>
    <row r="18143" ht="15" customHeight="1"/>
    <row r="18144" ht="15" customHeight="1"/>
    <row r="18145" ht="15" customHeight="1"/>
    <row r="18146" ht="15" customHeight="1"/>
    <row r="18147" ht="15" customHeight="1"/>
    <row r="18148" ht="15" customHeight="1"/>
    <row r="18149" ht="15" customHeight="1"/>
    <row r="18150" ht="15" customHeight="1"/>
    <row r="18151" ht="15" customHeight="1"/>
    <row r="18152" ht="15" customHeight="1"/>
    <row r="18153" ht="15" customHeight="1"/>
    <row r="18154" ht="15" customHeight="1"/>
    <row r="18155" ht="15" customHeight="1"/>
    <row r="18156" ht="15" customHeight="1"/>
    <row r="18157" ht="15" customHeight="1"/>
    <row r="18158" ht="15" customHeight="1"/>
    <row r="18159" ht="15" customHeight="1"/>
    <row r="18160" ht="15" customHeight="1"/>
    <row r="18161" ht="15" customHeight="1"/>
    <row r="18162" ht="15" customHeight="1"/>
    <row r="18163" ht="15" customHeight="1"/>
    <row r="18164" ht="15" customHeight="1"/>
    <row r="18165" ht="15" customHeight="1"/>
    <row r="18166" ht="15" customHeight="1"/>
    <row r="18167" ht="15" customHeight="1"/>
    <row r="18168" ht="15" customHeight="1"/>
    <row r="18169" ht="15" customHeight="1"/>
    <row r="18170" ht="15" customHeight="1"/>
    <row r="18171" ht="15" customHeight="1"/>
    <row r="18172" ht="15" customHeight="1"/>
    <row r="18173" ht="15" customHeight="1"/>
    <row r="18174" ht="15" customHeight="1"/>
    <row r="18175" ht="15" customHeight="1"/>
    <row r="18176" ht="15" customHeight="1"/>
    <row r="18177" ht="15" customHeight="1"/>
    <row r="18178" ht="15" customHeight="1"/>
    <row r="18179" ht="15" customHeight="1"/>
    <row r="18180" ht="15" customHeight="1"/>
    <row r="18181" ht="15" customHeight="1"/>
    <row r="18182" ht="15" customHeight="1"/>
    <row r="18183" ht="15" customHeight="1"/>
    <row r="18184" ht="15" customHeight="1"/>
    <row r="18185" ht="15" customHeight="1"/>
    <row r="18186" ht="15" customHeight="1"/>
    <row r="18187" ht="15" customHeight="1"/>
    <row r="18188" ht="15" customHeight="1"/>
    <row r="18189" ht="15" customHeight="1"/>
    <row r="18190" ht="15" customHeight="1"/>
    <row r="18191" ht="15" customHeight="1"/>
    <row r="18192" ht="15" customHeight="1"/>
    <row r="18193" ht="15" customHeight="1"/>
    <row r="18194" ht="15" customHeight="1"/>
    <row r="18195" ht="15" customHeight="1"/>
    <row r="18196" ht="15" customHeight="1"/>
    <row r="18197" ht="15" customHeight="1"/>
    <row r="18198" ht="15" customHeight="1"/>
    <row r="18199" ht="15" customHeight="1"/>
    <row r="18200" ht="15" customHeight="1"/>
    <row r="18201" ht="15" customHeight="1"/>
    <row r="18202" ht="15" customHeight="1"/>
    <row r="18203" ht="15" customHeight="1"/>
    <row r="18204" ht="15" customHeight="1"/>
    <row r="18205" ht="15" customHeight="1"/>
    <row r="18206" ht="15" customHeight="1"/>
    <row r="18207" ht="15" customHeight="1"/>
    <row r="18208" ht="15" customHeight="1"/>
    <row r="18209" ht="15" customHeight="1"/>
    <row r="18210" ht="15" customHeight="1"/>
    <row r="18211" ht="15" customHeight="1"/>
    <row r="18212" ht="15" customHeight="1"/>
    <row r="18213" ht="15" customHeight="1"/>
    <row r="18214" ht="15" customHeight="1"/>
    <row r="18215" ht="15" customHeight="1"/>
    <row r="18216" ht="15" customHeight="1"/>
    <row r="18217" ht="15" customHeight="1"/>
    <row r="18218" ht="15" customHeight="1"/>
    <row r="18219" ht="15" customHeight="1"/>
    <row r="18220" ht="15" customHeight="1"/>
    <row r="18221" ht="15" customHeight="1"/>
    <row r="18222" ht="15" customHeight="1"/>
    <row r="18223" ht="15" customHeight="1"/>
    <row r="18224" ht="15" customHeight="1"/>
    <row r="18225" ht="15" customHeight="1"/>
    <row r="18226" ht="15" customHeight="1"/>
    <row r="18227" ht="15" customHeight="1"/>
    <row r="18228" ht="15" customHeight="1"/>
    <row r="18229" ht="15" customHeight="1"/>
    <row r="18230" ht="15" customHeight="1"/>
    <row r="18231" ht="15" customHeight="1"/>
    <row r="18232" ht="15" customHeight="1"/>
    <row r="18233" ht="15" customHeight="1"/>
    <row r="18234" ht="15" customHeight="1"/>
    <row r="18235" ht="15" customHeight="1"/>
    <row r="18236" ht="15" customHeight="1"/>
    <row r="18237" ht="15" customHeight="1"/>
    <row r="18238" ht="15" customHeight="1"/>
    <row r="18239" ht="15" customHeight="1"/>
    <row r="18240" ht="15" customHeight="1"/>
    <row r="18241" ht="15" customHeight="1"/>
    <row r="18242" ht="15" customHeight="1"/>
    <row r="18243" ht="15" customHeight="1"/>
    <row r="18244" ht="15" customHeight="1"/>
    <row r="18245" ht="15" customHeight="1"/>
    <row r="18246" ht="15" customHeight="1"/>
    <row r="18247" ht="15" customHeight="1"/>
    <row r="18248" ht="15" customHeight="1"/>
    <row r="18249" ht="15" customHeight="1"/>
    <row r="18250" ht="15" customHeight="1"/>
    <row r="18251" ht="15" customHeight="1"/>
    <row r="18252" ht="15" customHeight="1"/>
    <row r="18253" ht="15" customHeight="1"/>
    <row r="18254" ht="15" customHeight="1"/>
    <row r="18255" ht="15" customHeight="1"/>
    <row r="18256" ht="15" customHeight="1"/>
    <row r="18257" ht="15" customHeight="1"/>
    <row r="18258" ht="15" customHeight="1"/>
    <row r="18259" ht="15" customHeight="1"/>
    <row r="18260" ht="15" customHeight="1"/>
    <row r="18261" ht="15" customHeight="1"/>
    <row r="18262" ht="15" customHeight="1"/>
    <row r="18263" ht="15" customHeight="1"/>
    <row r="18264" ht="15" customHeight="1"/>
    <row r="18265" ht="15" customHeight="1"/>
    <row r="18266" ht="15" customHeight="1"/>
    <row r="18267" ht="15" customHeight="1"/>
    <row r="18268" ht="15" customHeight="1"/>
    <row r="18269" ht="15" customHeight="1"/>
    <row r="18270" ht="15" customHeight="1"/>
    <row r="18271" ht="15" customHeight="1"/>
    <row r="18272" ht="15" customHeight="1"/>
    <row r="18273" ht="15" customHeight="1"/>
    <row r="18274" ht="15" customHeight="1"/>
    <row r="18275" ht="15" customHeight="1"/>
    <row r="18276" ht="15" customHeight="1"/>
    <row r="18277" ht="15" customHeight="1"/>
    <row r="18278" ht="15" customHeight="1"/>
    <row r="18279" ht="15" customHeight="1"/>
    <row r="18280" ht="15" customHeight="1"/>
    <row r="18281" ht="15" customHeight="1"/>
    <row r="18282" ht="15" customHeight="1"/>
    <row r="18283" ht="15" customHeight="1"/>
    <row r="18284" ht="15" customHeight="1"/>
    <row r="18285" ht="15" customHeight="1"/>
    <row r="18286" ht="15" customHeight="1"/>
    <row r="18287" ht="15" customHeight="1"/>
    <row r="18288" ht="15" customHeight="1"/>
    <row r="18289" ht="15" customHeight="1"/>
    <row r="18290" ht="15" customHeight="1"/>
    <row r="18291" ht="15" customHeight="1"/>
    <row r="18292" ht="15" customHeight="1"/>
    <row r="18293" ht="15" customHeight="1"/>
    <row r="18294" ht="15" customHeight="1"/>
    <row r="18295" ht="15" customHeight="1"/>
    <row r="18296" ht="15" customHeight="1"/>
    <row r="18297" ht="15" customHeight="1"/>
    <row r="18298" ht="15" customHeight="1"/>
    <row r="18299" ht="15" customHeight="1"/>
    <row r="18300" ht="15" customHeight="1"/>
    <row r="18301" ht="15" customHeight="1"/>
    <row r="18302" ht="15" customHeight="1"/>
    <row r="18303" ht="15" customHeight="1"/>
    <row r="18304" ht="15" customHeight="1"/>
    <row r="18305" ht="15" customHeight="1"/>
    <row r="18306" ht="15" customHeight="1"/>
    <row r="18307" ht="15" customHeight="1"/>
    <row r="18308" ht="15" customHeight="1"/>
    <row r="18309" ht="15" customHeight="1"/>
    <row r="18310" ht="15" customHeight="1"/>
    <row r="18311" ht="15" customHeight="1"/>
    <row r="18312" ht="15" customHeight="1"/>
    <row r="18313" ht="15" customHeight="1"/>
    <row r="18314" ht="15" customHeight="1"/>
    <row r="18315" ht="15" customHeight="1"/>
    <row r="18316" ht="15" customHeight="1"/>
    <row r="18317" ht="15" customHeight="1"/>
    <row r="18318" ht="15" customHeight="1"/>
    <row r="18319" ht="15" customHeight="1"/>
    <row r="18320" ht="15" customHeight="1"/>
    <row r="18321" ht="15" customHeight="1"/>
    <row r="18322" ht="15" customHeight="1"/>
    <row r="18323" ht="15" customHeight="1"/>
    <row r="18324" ht="15" customHeight="1"/>
    <row r="18325" ht="15" customHeight="1"/>
    <row r="18326" ht="15" customHeight="1"/>
    <row r="18327" ht="15" customHeight="1"/>
    <row r="18328" ht="15" customHeight="1"/>
    <row r="18329" ht="15" customHeight="1"/>
    <row r="18330" ht="15" customHeight="1"/>
    <row r="18331" ht="15" customHeight="1"/>
    <row r="18332" ht="15" customHeight="1"/>
    <row r="18333" ht="15" customHeight="1"/>
    <row r="18334" ht="15" customHeight="1"/>
    <row r="18335" ht="15" customHeight="1"/>
    <row r="18336" ht="15" customHeight="1"/>
    <row r="18337" ht="15" customHeight="1"/>
    <row r="18338" ht="15" customHeight="1"/>
    <row r="18339" ht="15" customHeight="1"/>
    <row r="18340" ht="15" customHeight="1"/>
    <row r="18341" ht="15" customHeight="1"/>
    <row r="18342" ht="15" customHeight="1"/>
    <row r="18343" ht="15" customHeight="1"/>
    <row r="18344" ht="15" customHeight="1"/>
    <row r="18345" ht="15" customHeight="1"/>
    <row r="18346" ht="15" customHeight="1"/>
    <row r="18347" ht="15" customHeight="1"/>
    <row r="18348" ht="15" customHeight="1"/>
    <row r="18349" ht="15" customHeight="1"/>
    <row r="18350" ht="15" customHeight="1"/>
    <row r="18351" ht="15" customHeight="1"/>
    <row r="18352" ht="15" customHeight="1"/>
    <row r="18353" ht="15" customHeight="1"/>
    <row r="18354" ht="15" customHeight="1"/>
    <row r="18355" ht="15" customHeight="1"/>
    <row r="18356" ht="15" customHeight="1"/>
    <row r="18357" ht="15" customHeight="1"/>
    <row r="18358" ht="15" customHeight="1"/>
    <row r="18359" ht="15" customHeight="1"/>
    <row r="18360" ht="15" customHeight="1"/>
    <row r="18361" ht="15" customHeight="1"/>
    <row r="18362" ht="15" customHeight="1"/>
    <row r="18363" ht="15" customHeight="1"/>
    <row r="18364" ht="15" customHeight="1"/>
    <row r="18365" ht="15" customHeight="1"/>
    <row r="18366" ht="15" customHeight="1"/>
    <row r="18367" ht="15" customHeight="1"/>
    <row r="18368" ht="15" customHeight="1"/>
    <row r="18369" ht="15" customHeight="1"/>
    <row r="18370" ht="15" customHeight="1"/>
    <row r="18371" ht="15" customHeight="1"/>
    <row r="18372" ht="15" customHeight="1"/>
    <row r="18373" ht="15" customHeight="1"/>
    <row r="18374" ht="15" customHeight="1"/>
    <row r="18375" ht="15" customHeight="1"/>
    <row r="18376" ht="15" customHeight="1"/>
    <row r="18377" ht="15" customHeight="1"/>
    <row r="18378" ht="15" customHeight="1"/>
    <row r="18379" ht="15" customHeight="1"/>
    <row r="18380" ht="15" customHeight="1"/>
    <row r="18381" ht="15" customHeight="1"/>
    <row r="18382" ht="15" customHeight="1"/>
    <row r="18383" ht="15" customHeight="1"/>
    <row r="18384" ht="15" customHeight="1"/>
    <row r="18385" ht="15" customHeight="1"/>
    <row r="18386" ht="15" customHeight="1"/>
    <row r="18387" ht="15" customHeight="1"/>
    <row r="18388" ht="15" customHeight="1"/>
    <row r="18389" ht="15" customHeight="1"/>
    <row r="18390" ht="15" customHeight="1"/>
    <row r="18391" ht="15" customHeight="1"/>
    <row r="18392" ht="15" customHeight="1"/>
    <row r="18393" ht="15" customHeight="1"/>
    <row r="18394" ht="15" customHeight="1"/>
    <row r="18395" ht="15" customHeight="1"/>
    <row r="18396" ht="15" customHeight="1"/>
    <row r="18397" ht="15" customHeight="1"/>
    <row r="18398" ht="15" customHeight="1"/>
    <row r="18399" ht="15" customHeight="1"/>
    <row r="18400" ht="15" customHeight="1"/>
    <row r="18401" ht="15" customHeight="1"/>
    <row r="18402" ht="15" customHeight="1"/>
    <row r="18403" ht="15" customHeight="1"/>
    <row r="18404" ht="15" customHeight="1"/>
    <row r="18405" ht="15" customHeight="1"/>
    <row r="18406" ht="15" customHeight="1"/>
    <row r="18407" ht="15" customHeight="1"/>
    <row r="18408" ht="15" customHeight="1"/>
    <row r="18409" ht="15" customHeight="1"/>
    <row r="18410" ht="15" customHeight="1"/>
    <row r="18411" ht="15" customHeight="1"/>
    <row r="18412" ht="15" customHeight="1"/>
    <row r="18413" ht="15" customHeight="1"/>
    <row r="18414" ht="15" customHeight="1"/>
    <row r="18415" ht="15" customHeight="1"/>
    <row r="18416" ht="15" customHeight="1"/>
    <row r="18417" ht="15" customHeight="1"/>
    <row r="18418" ht="15" customHeight="1"/>
    <row r="18419" ht="15" customHeight="1"/>
    <row r="18420" ht="15" customHeight="1"/>
    <row r="18421" ht="15" customHeight="1"/>
    <row r="18422" ht="15" customHeight="1"/>
    <row r="18423" ht="15" customHeight="1"/>
    <row r="18424" ht="15" customHeight="1"/>
    <row r="18425" ht="15" customHeight="1"/>
    <row r="18426" ht="15" customHeight="1"/>
    <row r="18427" ht="15" customHeight="1"/>
    <row r="18428" ht="15" customHeight="1"/>
    <row r="18429" ht="15" customHeight="1"/>
    <row r="18430" ht="15" customHeight="1"/>
    <row r="18431" ht="15" customHeight="1"/>
    <row r="18432" ht="15" customHeight="1"/>
    <row r="18433" ht="15" customHeight="1"/>
    <row r="18434" ht="15" customHeight="1"/>
    <row r="18435" ht="15" customHeight="1"/>
    <row r="18436" ht="15" customHeight="1"/>
    <row r="18437" ht="15" customHeight="1"/>
    <row r="18438" ht="15" customHeight="1"/>
    <row r="18439" ht="15" customHeight="1"/>
    <row r="18440" ht="15" customHeight="1"/>
    <row r="18441" ht="15" customHeight="1"/>
    <row r="18442" ht="15" customHeight="1"/>
    <row r="18443" ht="15" customHeight="1"/>
    <row r="18444" ht="15" customHeight="1"/>
    <row r="18445" ht="15" customHeight="1"/>
    <row r="18446" ht="15" customHeight="1"/>
    <row r="18447" ht="15" customHeight="1"/>
    <row r="18448" ht="15" customHeight="1"/>
    <row r="18449" ht="15" customHeight="1"/>
    <row r="18450" ht="15" customHeight="1"/>
    <row r="18451" ht="15" customHeight="1"/>
    <row r="18452" ht="15" customHeight="1"/>
    <row r="18453" ht="15" customHeight="1"/>
    <row r="18454" ht="15" customHeight="1"/>
    <row r="18455" ht="15" customHeight="1"/>
    <row r="18456" ht="15" customHeight="1"/>
    <row r="18457" ht="15" customHeight="1"/>
    <row r="18458" ht="15" customHeight="1"/>
    <row r="18459" ht="15" customHeight="1"/>
    <row r="18460" ht="15" customHeight="1"/>
    <row r="18461" ht="15" customHeight="1"/>
    <row r="18462" ht="15" customHeight="1"/>
    <row r="18463" ht="15" customHeight="1"/>
    <row r="18464" ht="15" customHeight="1"/>
    <row r="18465" ht="15" customHeight="1"/>
    <row r="18466" ht="15" customHeight="1"/>
    <row r="18467" ht="15" customHeight="1"/>
    <row r="18468" ht="15" customHeight="1"/>
    <row r="18469" ht="15" customHeight="1"/>
    <row r="18470" ht="15" customHeight="1"/>
    <row r="18471" ht="15" customHeight="1"/>
    <row r="18472" ht="15" customHeight="1"/>
    <row r="18473" ht="15" customHeight="1"/>
    <row r="18474" ht="15" customHeight="1"/>
    <row r="18475" ht="15" customHeight="1"/>
    <row r="18476" ht="15" customHeight="1"/>
    <row r="18477" ht="15" customHeight="1"/>
    <row r="18478" ht="15" customHeight="1"/>
    <row r="18479" ht="15" customHeight="1"/>
    <row r="18480" ht="15" customHeight="1"/>
    <row r="18481" ht="15" customHeight="1"/>
    <row r="18482" ht="15" customHeight="1"/>
    <row r="18483" ht="15" customHeight="1"/>
    <row r="18484" ht="15" customHeight="1"/>
    <row r="18485" ht="15" customHeight="1"/>
    <row r="18486" ht="15" customHeight="1"/>
    <row r="18487" ht="15" customHeight="1"/>
    <row r="18488" ht="15" customHeight="1"/>
    <row r="18489" ht="15" customHeight="1"/>
    <row r="18490" ht="15" customHeight="1"/>
    <row r="18491" ht="15" customHeight="1"/>
    <row r="18492" ht="15" customHeight="1"/>
    <row r="18493" ht="15" customHeight="1"/>
    <row r="18494" ht="15" customHeight="1"/>
    <row r="18495" ht="15" customHeight="1"/>
    <row r="18496" ht="15" customHeight="1"/>
    <row r="18497" ht="15" customHeight="1"/>
    <row r="18498" ht="15" customHeight="1"/>
    <row r="18499" ht="15" customHeight="1"/>
    <row r="18500" ht="15" customHeight="1"/>
    <row r="18501" ht="15" customHeight="1"/>
    <row r="18502" ht="15" customHeight="1"/>
    <row r="18503" ht="15" customHeight="1"/>
    <row r="18504" ht="15" customHeight="1"/>
    <row r="18505" ht="15" customHeight="1"/>
    <row r="18506" ht="15" customHeight="1"/>
    <row r="18507" ht="15" customHeight="1"/>
    <row r="18508" ht="15" customHeight="1"/>
    <row r="18509" ht="15" customHeight="1"/>
    <row r="18510" ht="15" customHeight="1"/>
    <row r="18511" ht="15" customHeight="1"/>
    <row r="18512" ht="15" customHeight="1"/>
    <row r="18513" ht="15" customHeight="1"/>
    <row r="18514" ht="15" customHeight="1"/>
    <row r="18515" ht="15" customHeight="1"/>
    <row r="18516" ht="15" customHeight="1"/>
    <row r="18517" ht="15" customHeight="1"/>
    <row r="18518" ht="15" customHeight="1"/>
    <row r="18519" ht="15" customHeight="1"/>
    <row r="18520" ht="15" customHeight="1"/>
    <row r="18521" ht="15" customHeight="1"/>
    <row r="18522" ht="15" customHeight="1"/>
    <row r="18523" ht="15" customHeight="1"/>
    <row r="18524" ht="15" customHeight="1"/>
    <row r="18525" ht="15" customHeight="1"/>
    <row r="18526" ht="15" customHeight="1"/>
    <row r="18527" ht="15" customHeight="1"/>
    <row r="18528" ht="15" customHeight="1"/>
    <row r="18529" ht="15" customHeight="1"/>
    <row r="18530" ht="15" customHeight="1"/>
    <row r="18531" ht="15" customHeight="1"/>
    <row r="18532" ht="15" customHeight="1"/>
    <row r="18533" ht="15" customHeight="1"/>
    <row r="18534" ht="15" customHeight="1"/>
    <row r="18535" ht="15" customHeight="1"/>
    <row r="18536" ht="15" customHeight="1"/>
    <row r="18537" ht="15" customHeight="1"/>
    <row r="18538" ht="15" customHeight="1"/>
    <row r="18539" ht="15" customHeight="1"/>
    <row r="18540" ht="15" customHeight="1"/>
    <row r="18541" ht="15" customHeight="1"/>
    <row r="18542" ht="15" customHeight="1"/>
    <row r="18543" ht="15" customHeight="1"/>
    <row r="18544" ht="15" customHeight="1"/>
    <row r="18545" ht="15" customHeight="1"/>
    <row r="18546" ht="15" customHeight="1"/>
    <row r="18547" ht="15" customHeight="1"/>
    <row r="18548" ht="15" customHeight="1"/>
    <row r="18549" ht="15" customHeight="1"/>
    <row r="18550" ht="15" customHeight="1"/>
    <row r="18551" ht="15" customHeight="1"/>
    <row r="18552" ht="15" customHeight="1"/>
    <row r="18553" ht="15" customHeight="1"/>
    <row r="18554" ht="15" customHeight="1"/>
    <row r="18555" ht="15" customHeight="1"/>
    <row r="18556" ht="15" customHeight="1"/>
    <row r="18557" ht="15" customHeight="1"/>
    <row r="18558" ht="15" customHeight="1"/>
    <row r="18559" ht="15" customHeight="1"/>
    <row r="18560" ht="15" customHeight="1"/>
    <row r="18561" ht="15" customHeight="1"/>
    <row r="18562" ht="15" customHeight="1"/>
    <row r="18563" ht="15" customHeight="1"/>
    <row r="18564" ht="15" customHeight="1"/>
    <row r="18565" ht="15" customHeight="1"/>
    <row r="18566" ht="15" customHeight="1"/>
    <row r="18567" ht="15" customHeight="1"/>
    <row r="18568" ht="15" customHeight="1"/>
    <row r="18569" ht="15" customHeight="1"/>
    <row r="18570" ht="15" customHeight="1"/>
    <row r="18571" ht="15" customHeight="1"/>
    <row r="18572" ht="15" customHeight="1"/>
    <row r="18573" ht="15" customHeight="1"/>
    <row r="18574" ht="15" customHeight="1"/>
    <row r="18575" ht="15" customHeight="1"/>
    <row r="18576" ht="15" customHeight="1"/>
    <row r="18577" ht="15" customHeight="1"/>
    <row r="18578" ht="15" customHeight="1"/>
    <row r="18579" ht="15" customHeight="1"/>
    <row r="18580" ht="15" customHeight="1"/>
    <row r="18581" ht="15" customHeight="1"/>
    <row r="18582" ht="15" customHeight="1"/>
    <row r="18583" ht="15" customHeight="1"/>
    <row r="18584" ht="15" customHeight="1"/>
    <row r="18585" ht="15" customHeight="1"/>
    <row r="18586" ht="15" customHeight="1"/>
    <row r="18587" ht="15" customHeight="1"/>
    <row r="18588" ht="15" customHeight="1"/>
    <row r="18589" ht="15" customHeight="1"/>
    <row r="18590" ht="15" customHeight="1"/>
    <row r="18591" ht="15" customHeight="1"/>
    <row r="18592" ht="15" customHeight="1"/>
    <row r="18593" ht="15" customHeight="1"/>
    <row r="18594" ht="15" customHeight="1"/>
    <row r="18595" ht="15" customHeight="1"/>
    <row r="18596" ht="15" customHeight="1"/>
    <row r="18597" ht="15" customHeight="1"/>
    <row r="18598" ht="15" customHeight="1"/>
    <row r="18599" ht="15" customHeight="1"/>
    <row r="18600" ht="15" customHeight="1"/>
    <row r="18601" ht="15" customHeight="1"/>
    <row r="18602" ht="15" customHeight="1"/>
    <row r="18603" ht="15" customHeight="1"/>
    <row r="18604" ht="15" customHeight="1"/>
    <row r="18605" ht="15" customHeight="1"/>
    <row r="18606" ht="15" customHeight="1"/>
    <row r="18607" ht="15" customHeight="1"/>
    <row r="18608" ht="15" customHeight="1"/>
    <row r="18609" ht="15" customHeight="1"/>
    <row r="18610" ht="15" customHeight="1"/>
    <row r="18611" ht="15" customHeight="1"/>
    <row r="18612" ht="15" customHeight="1"/>
    <row r="18613" ht="15" customHeight="1"/>
    <row r="18614" ht="15" customHeight="1"/>
    <row r="18615" ht="15" customHeight="1"/>
    <row r="18616" ht="15" customHeight="1"/>
    <row r="18617" ht="15" customHeight="1"/>
    <row r="18618" ht="15" customHeight="1"/>
    <row r="18619" ht="15" customHeight="1"/>
    <row r="18620" ht="15" customHeight="1"/>
    <row r="18621" ht="15" customHeight="1"/>
    <row r="18622" ht="15" customHeight="1"/>
    <row r="18623" ht="15" customHeight="1"/>
    <row r="18624" ht="15" customHeight="1"/>
    <row r="18625" ht="15" customHeight="1"/>
    <row r="18626" ht="15" customHeight="1"/>
    <row r="18627" ht="15" customHeight="1"/>
    <row r="18628" ht="15" customHeight="1"/>
    <row r="18629" ht="15" customHeight="1"/>
    <row r="18630" ht="15" customHeight="1"/>
    <row r="18631" ht="15" customHeight="1"/>
    <row r="18632" ht="15" customHeight="1"/>
    <row r="18633" ht="15" customHeight="1"/>
    <row r="18634" ht="15" customHeight="1"/>
    <row r="18635" ht="15" customHeight="1"/>
    <row r="18636" ht="15" customHeight="1"/>
    <row r="18637" ht="15" customHeight="1"/>
    <row r="18638" ht="15" customHeight="1"/>
    <row r="18639" ht="15" customHeight="1"/>
    <row r="18640" ht="15" customHeight="1"/>
    <row r="18641" ht="15" customHeight="1"/>
    <row r="18642" ht="15" customHeight="1"/>
    <row r="18643" ht="15" customHeight="1"/>
    <row r="18644" ht="15" customHeight="1"/>
    <row r="18645" ht="15" customHeight="1"/>
    <row r="18646" ht="15" customHeight="1"/>
    <row r="18647" ht="15" customHeight="1"/>
    <row r="18648" ht="15" customHeight="1"/>
    <row r="18649" ht="15" customHeight="1"/>
    <row r="18650" ht="15" customHeight="1"/>
    <row r="18651" ht="15" customHeight="1"/>
    <row r="18652" ht="15" customHeight="1"/>
    <row r="18653" ht="15" customHeight="1"/>
    <row r="18654" ht="15" customHeight="1"/>
    <row r="18655" ht="15" customHeight="1"/>
    <row r="18656" ht="15" customHeight="1"/>
    <row r="18657" ht="15" customHeight="1"/>
    <row r="18658" ht="15" customHeight="1"/>
    <row r="18659" ht="15" customHeight="1"/>
    <row r="18660" ht="15" customHeight="1"/>
    <row r="18661" ht="15" customHeight="1"/>
    <row r="18662" ht="15" customHeight="1"/>
    <row r="18663" ht="15" customHeight="1"/>
    <row r="18664" ht="15" customHeight="1"/>
    <row r="18665" ht="15" customHeight="1"/>
    <row r="18666" ht="15" customHeight="1"/>
    <row r="18667" ht="15" customHeight="1"/>
    <row r="18668" ht="15" customHeight="1"/>
    <row r="18669" ht="15" customHeight="1"/>
    <row r="18670" ht="15" customHeight="1"/>
    <row r="18671" ht="15" customHeight="1"/>
    <row r="18672" ht="15" customHeight="1"/>
    <row r="18673" ht="15" customHeight="1"/>
    <row r="18674" ht="15" customHeight="1"/>
    <row r="18675" ht="15" customHeight="1"/>
    <row r="18676" ht="15" customHeight="1"/>
    <row r="18677" ht="15" customHeight="1"/>
    <row r="18678" ht="15" customHeight="1"/>
    <row r="18679" ht="15" customHeight="1"/>
    <row r="18680" ht="15" customHeight="1"/>
    <row r="18681" ht="15" customHeight="1"/>
    <row r="18682" ht="15" customHeight="1"/>
    <row r="18683" ht="15" customHeight="1"/>
    <row r="18684" ht="15" customHeight="1"/>
    <row r="18685" ht="15" customHeight="1"/>
    <row r="18686" ht="15" customHeight="1"/>
    <row r="18687" ht="15" customHeight="1"/>
    <row r="18688" ht="15" customHeight="1"/>
    <row r="18689" ht="15" customHeight="1"/>
    <row r="18690" ht="15" customHeight="1"/>
    <row r="18691" ht="15" customHeight="1"/>
    <row r="18692" ht="15" customHeight="1"/>
    <row r="18693" ht="15" customHeight="1"/>
    <row r="18694" ht="15" customHeight="1"/>
    <row r="18695" ht="15" customHeight="1"/>
    <row r="18696" ht="15" customHeight="1"/>
    <row r="18697" ht="15" customHeight="1"/>
    <row r="18698" ht="15" customHeight="1"/>
    <row r="18699" ht="15" customHeight="1"/>
    <row r="18700" ht="15" customHeight="1"/>
    <row r="18701" ht="15" customHeight="1"/>
    <row r="18702" ht="15" customHeight="1"/>
    <row r="18703" ht="15" customHeight="1"/>
    <row r="18704" ht="15" customHeight="1"/>
    <row r="18705" ht="15" customHeight="1"/>
    <row r="18706" ht="15" customHeight="1"/>
    <row r="18707" ht="15" customHeight="1"/>
    <row r="18708" ht="15" customHeight="1"/>
    <row r="18709" ht="15" customHeight="1"/>
    <row r="18710" ht="15" customHeight="1"/>
    <row r="18711" ht="15" customHeight="1"/>
    <row r="18712" ht="15" customHeight="1"/>
    <row r="18713" ht="15" customHeight="1"/>
    <row r="18714" ht="15" customHeight="1"/>
    <row r="18715" ht="15" customHeight="1"/>
    <row r="18716" ht="15" customHeight="1"/>
    <row r="18717" ht="15" customHeight="1"/>
    <row r="18718" ht="15" customHeight="1"/>
    <row r="18719" ht="15" customHeight="1"/>
    <row r="18720" ht="15" customHeight="1"/>
    <row r="18721" ht="15" customHeight="1"/>
    <row r="18722" ht="15" customHeight="1"/>
    <row r="18723" ht="15" customHeight="1"/>
    <row r="18724" ht="15" customHeight="1"/>
    <row r="18725" ht="15" customHeight="1"/>
    <row r="18726" ht="15" customHeight="1"/>
    <row r="18727" ht="15" customHeight="1"/>
    <row r="18728" ht="15" customHeight="1"/>
    <row r="18729" ht="15" customHeight="1"/>
    <row r="18730" ht="15" customHeight="1"/>
    <row r="18731" ht="15" customHeight="1"/>
    <row r="18732" ht="15" customHeight="1"/>
    <row r="18733" ht="15" customHeight="1"/>
    <row r="18734" ht="15" customHeight="1"/>
    <row r="18735" ht="15" customHeight="1"/>
    <row r="18736" ht="15" customHeight="1"/>
    <row r="18737" ht="15" customHeight="1"/>
    <row r="18738" ht="15" customHeight="1"/>
    <row r="18739" ht="15" customHeight="1"/>
    <row r="18740" ht="15" customHeight="1"/>
    <row r="18741" ht="15" customHeight="1"/>
    <row r="18742" ht="15" customHeight="1"/>
    <row r="18743" ht="15" customHeight="1"/>
    <row r="18744" ht="15" customHeight="1"/>
    <row r="18745" ht="15" customHeight="1"/>
    <row r="18746" ht="15" customHeight="1"/>
    <row r="18747" ht="15" customHeight="1"/>
    <row r="18748" ht="15" customHeight="1"/>
    <row r="18749" ht="15" customHeight="1"/>
    <row r="18750" ht="15" customHeight="1"/>
    <row r="18751" ht="15" customHeight="1"/>
    <row r="18752" ht="15" customHeight="1"/>
    <row r="18753" ht="15" customHeight="1"/>
    <row r="18754" ht="15" customHeight="1"/>
    <row r="18755" ht="15" customHeight="1"/>
    <row r="18756" ht="15" customHeight="1"/>
    <row r="18757" ht="15" customHeight="1"/>
    <row r="18758" ht="15" customHeight="1"/>
    <row r="18759" ht="15" customHeight="1"/>
    <row r="18760" ht="15" customHeight="1"/>
    <row r="18761" ht="15" customHeight="1"/>
    <row r="18762" ht="15" customHeight="1"/>
    <row r="18763" ht="15" customHeight="1"/>
    <row r="18764" ht="15" customHeight="1"/>
    <row r="18765" ht="15" customHeight="1"/>
    <row r="18766" ht="15" customHeight="1"/>
    <row r="18767" ht="15" customHeight="1"/>
    <row r="18768" ht="15" customHeight="1"/>
    <row r="18769" ht="15" customHeight="1"/>
    <row r="18770" ht="15" customHeight="1"/>
    <row r="18771" ht="15" customHeight="1"/>
    <row r="18772" ht="15" customHeight="1"/>
    <row r="18773" ht="15" customHeight="1"/>
    <row r="18774" ht="15" customHeight="1"/>
    <row r="18775" ht="15" customHeight="1"/>
    <row r="18776" ht="15" customHeight="1"/>
    <row r="18777" ht="15" customHeight="1"/>
    <row r="18778" ht="15" customHeight="1"/>
    <row r="18779" ht="15" customHeight="1"/>
    <row r="18780" ht="15" customHeight="1"/>
    <row r="18781" ht="15" customHeight="1"/>
    <row r="18782" ht="15" customHeight="1"/>
    <row r="18783" ht="15" customHeight="1"/>
    <row r="18784" ht="15" customHeight="1"/>
    <row r="18785" ht="15" customHeight="1"/>
    <row r="18786" ht="15" customHeight="1"/>
    <row r="18787" ht="15" customHeight="1"/>
    <row r="18788" ht="15" customHeight="1"/>
    <row r="18789" ht="15" customHeight="1"/>
    <row r="18790" ht="15" customHeight="1"/>
    <row r="18791" ht="15" customHeight="1"/>
    <row r="18792" ht="15" customHeight="1"/>
    <row r="18793" ht="15" customHeight="1"/>
    <row r="18794" ht="15" customHeight="1"/>
    <row r="18795" ht="15" customHeight="1"/>
    <row r="18796" ht="15" customHeight="1"/>
    <row r="18797" ht="15" customHeight="1"/>
    <row r="18798" ht="15" customHeight="1"/>
    <row r="18799" ht="15" customHeight="1"/>
    <row r="18800" ht="15" customHeight="1"/>
    <row r="18801" ht="15" customHeight="1"/>
    <row r="18802" ht="15" customHeight="1"/>
    <row r="18803" ht="15" customHeight="1"/>
    <row r="18804" ht="15" customHeight="1"/>
    <row r="18805" ht="15" customHeight="1"/>
    <row r="18806" ht="15" customHeight="1"/>
    <row r="18807" ht="15" customHeight="1"/>
    <row r="18808" ht="15" customHeight="1"/>
    <row r="18809" ht="15" customHeight="1"/>
    <row r="18810" ht="15" customHeight="1"/>
    <row r="18811" ht="15" customHeight="1"/>
    <row r="18812" ht="15" customHeight="1"/>
    <row r="18813" ht="15" customHeight="1"/>
    <row r="18814" ht="15" customHeight="1"/>
    <row r="18815" ht="15" customHeight="1"/>
    <row r="18816" ht="15" customHeight="1"/>
    <row r="18817" ht="15" customHeight="1"/>
    <row r="18818" ht="15" customHeight="1"/>
    <row r="18819" ht="15" customHeight="1"/>
    <row r="18820" ht="15" customHeight="1"/>
    <row r="18821" ht="15" customHeight="1"/>
    <row r="18822" ht="15" customHeight="1"/>
    <row r="18823" ht="15" customHeight="1"/>
    <row r="18824" ht="15" customHeight="1"/>
    <row r="18825" ht="15" customHeight="1"/>
    <row r="18826" ht="15" customHeight="1"/>
    <row r="18827" ht="15" customHeight="1"/>
    <row r="18828" ht="15" customHeight="1"/>
    <row r="18829" ht="15" customHeight="1"/>
    <row r="18830" ht="15" customHeight="1"/>
    <row r="18831" ht="15" customHeight="1"/>
    <row r="18832" ht="15" customHeight="1"/>
    <row r="18833" ht="15" customHeight="1"/>
    <row r="18834" ht="15" customHeight="1"/>
    <row r="18835" ht="15" customHeight="1"/>
    <row r="18836" ht="15" customHeight="1"/>
    <row r="18837" ht="15" customHeight="1"/>
    <row r="18838" ht="15" customHeight="1"/>
    <row r="18839" ht="15" customHeight="1"/>
    <row r="18840" ht="15" customHeight="1"/>
    <row r="18841" ht="15" customHeight="1"/>
    <row r="18842" ht="15" customHeight="1"/>
    <row r="18843" ht="15" customHeight="1"/>
    <row r="18844" ht="15" customHeight="1"/>
    <row r="18845" ht="15" customHeight="1"/>
    <row r="18846" ht="15" customHeight="1"/>
    <row r="18847" ht="15" customHeight="1"/>
    <row r="18848" ht="15" customHeight="1"/>
    <row r="18849" ht="15" customHeight="1"/>
    <row r="18850" ht="15" customHeight="1"/>
    <row r="18851" ht="15" customHeight="1"/>
    <row r="18852" ht="15" customHeight="1"/>
    <row r="18853" ht="15" customHeight="1"/>
    <row r="18854" ht="15" customHeight="1"/>
    <row r="18855" ht="15" customHeight="1"/>
    <row r="18856" ht="15" customHeight="1"/>
    <row r="18857" ht="15" customHeight="1"/>
    <row r="18858" ht="15" customHeight="1"/>
    <row r="18859" ht="15" customHeight="1"/>
    <row r="18860" ht="15" customHeight="1"/>
    <row r="18861" ht="15" customHeight="1"/>
    <row r="18862" ht="15" customHeight="1"/>
    <row r="18863" ht="15" customHeight="1"/>
    <row r="18864" ht="15" customHeight="1"/>
    <row r="18865" ht="15" customHeight="1"/>
    <row r="18866" ht="15" customHeight="1"/>
    <row r="18867" ht="15" customHeight="1"/>
    <row r="18868" ht="15" customHeight="1"/>
    <row r="18869" ht="15" customHeight="1"/>
    <row r="18870" ht="15" customHeight="1"/>
    <row r="18871" ht="15" customHeight="1"/>
    <row r="18872" ht="15" customHeight="1"/>
    <row r="18873" ht="15" customHeight="1"/>
    <row r="18874" ht="15" customHeight="1"/>
    <row r="18875" ht="15" customHeight="1"/>
    <row r="18876" ht="15" customHeight="1"/>
    <row r="18877" ht="15" customHeight="1"/>
    <row r="18878" ht="15" customHeight="1"/>
    <row r="18879" ht="15" customHeight="1"/>
    <row r="18880" ht="15" customHeight="1"/>
    <row r="18881" ht="15" customHeight="1"/>
    <row r="18882" ht="15" customHeight="1"/>
    <row r="18883" ht="15" customHeight="1"/>
    <row r="18884" ht="15" customHeight="1"/>
    <row r="18885" ht="15" customHeight="1"/>
    <row r="18886" ht="15" customHeight="1"/>
    <row r="18887" ht="15" customHeight="1"/>
    <row r="18888" ht="15" customHeight="1"/>
    <row r="18889" ht="15" customHeight="1"/>
    <row r="18890" ht="15" customHeight="1"/>
    <row r="18891" ht="15" customHeight="1"/>
    <row r="18892" ht="15" customHeight="1"/>
    <row r="18893" ht="15" customHeight="1"/>
    <row r="18894" ht="15" customHeight="1"/>
    <row r="18895" ht="15" customHeight="1"/>
    <row r="18896" ht="15" customHeight="1"/>
    <row r="18897" ht="15" customHeight="1"/>
    <row r="18898" ht="15" customHeight="1"/>
    <row r="18899" ht="15" customHeight="1"/>
    <row r="18900" ht="15" customHeight="1"/>
    <row r="18901" ht="15" customHeight="1"/>
    <row r="18902" ht="15" customHeight="1"/>
    <row r="18903" ht="15" customHeight="1"/>
    <row r="18904" ht="15" customHeight="1"/>
    <row r="18905" ht="15" customHeight="1"/>
    <row r="18906" ht="15" customHeight="1"/>
    <row r="18907" ht="15" customHeight="1"/>
    <row r="18908" ht="15" customHeight="1"/>
    <row r="18909" ht="15" customHeight="1"/>
    <row r="18910" ht="15" customHeight="1"/>
    <row r="18911" ht="15" customHeight="1"/>
    <row r="18912" ht="15" customHeight="1"/>
    <row r="18913" ht="15" customHeight="1"/>
    <row r="18914" ht="15" customHeight="1"/>
    <row r="18915" ht="15" customHeight="1"/>
    <row r="18916" ht="15" customHeight="1"/>
    <row r="18917" ht="15" customHeight="1"/>
    <row r="18918" ht="15" customHeight="1"/>
    <row r="18919" ht="15" customHeight="1"/>
    <row r="18920" ht="15" customHeight="1"/>
    <row r="18921" ht="15" customHeight="1"/>
    <row r="18922" ht="15" customHeight="1"/>
    <row r="18923" ht="15" customHeight="1"/>
    <row r="18924" ht="15" customHeight="1"/>
    <row r="18925" ht="15" customHeight="1"/>
    <row r="18926" ht="15" customHeight="1"/>
    <row r="18927" ht="15" customHeight="1"/>
    <row r="18928" ht="15" customHeight="1"/>
    <row r="18929" ht="15" customHeight="1"/>
    <row r="18930" ht="15" customHeight="1"/>
    <row r="18931" ht="15" customHeight="1"/>
    <row r="18932" ht="15" customHeight="1"/>
    <row r="18933" ht="15" customHeight="1"/>
    <row r="18934" ht="15" customHeight="1"/>
    <row r="18935" ht="15" customHeight="1"/>
    <row r="18936" ht="15" customHeight="1"/>
    <row r="18937" ht="15" customHeight="1"/>
    <row r="18938" ht="15" customHeight="1"/>
    <row r="18939" ht="15" customHeight="1"/>
    <row r="18940" ht="15" customHeight="1"/>
    <row r="18941" ht="15" customHeight="1"/>
    <row r="18942" ht="15" customHeight="1"/>
    <row r="18943" ht="15" customHeight="1"/>
    <row r="18944" ht="15" customHeight="1"/>
    <row r="18945" ht="15" customHeight="1"/>
    <row r="18946" ht="15" customHeight="1"/>
    <row r="18947" ht="15" customHeight="1"/>
    <row r="18948" ht="15" customHeight="1"/>
    <row r="18949" ht="15" customHeight="1"/>
    <row r="18950" ht="15" customHeight="1"/>
    <row r="18951" ht="15" customHeight="1"/>
    <row r="18952" ht="15" customHeight="1"/>
    <row r="18953" ht="15" customHeight="1"/>
    <row r="18954" ht="15" customHeight="1"/>
    <row r="18955" ht="15" customHeight="1"/>
    <row r="18956" ht="15" customHeight="1"/>
    <row r="18957" ht="15" customHeight="1"/>
    <row r="18958" ht="15" customHeight="1"/>
    <row r="18959" ht="15" customHeight="1"/>
    <row r="18960" ht="15" customHeight="1"/>
    <row r="18961" ht="15" customHeight="1"/>
    <row r="18962" ht="15" customHeight="1"/>
    <row r="18963" ht="15" customHeight="1"/>
    <row r="18964" ht="15" customHeight="1"/>
    <row r="18965" ht="15" customHeight="1"/>
    <row r="18966" ht="15" customHeight="1"/>
    <row r="18967" ht="15" customHeight="1"/>
    <row r="18968" ht="15" customHeight="1"/>
    <row r="18969" ht="15" customHeight="1"/>
    <row r="18970" ht="15" customHeight="1"/>
    <row r="18971" ht="15" customHeight="1"/>
    <row r="18972" ht="15" customHeight="1"/>
    <row r="18973" ht="15" customHeight="1"/>
    <row r="18974" ht="15" customHeight="1"/>
    <row r="18975" ht="15" customHeight="1"/>
    <row r="18976" ht="15" customHeight="1"/>
    <row r="18977" ht="15" customHeight="1"/>
    <row r="18978" ht="15" customHeight="1"/>
    <row r="18979" ht="15" customHeight="1"/>
    <row r="18980" ht="15" customHeight="1"/>
    <row r="18981" ht="15" customHeight="1"/>
    <row r="18982" ht="15" customHeight="1"/>
    <row r="18983" ht="15" customHeight="1"/>
    <row r="18984" ht="15" customHeight="1"/>
    <row r="18985" ht="15" customHeight="1"/>
    <row r="18986" ht="15" customHeight="1"/>
    <row r="18987" ht="15" customHeight="1"/>
    <row r="18988" ht="15" customHeight="1"/>
    <row r="18989" ht="15" customHeight="1"/>
    <row r="18990" ht="15" customHeight="1"/>
    <row r="18991" ht="15" customHeight="1"/>
    <row r="18992" ht="15" customHeight="1"/>
    <row r="18993" ht="15" customHeight="1"/>
    <row r="18994" ht="15" customHeight="1"/>
    <row r="18995" ht="15" customHeight="1"/>
    <row r="18996" ht="15" customHeight="1"/>
    <row r="18997" ht="15" customHeight="1"/>
    <row r="18998" ht="15" customHeight="1"/>
    <row r="18999" ht="15" customHeight="1"/>
    <row r="19000" ht="15" customHeight="1"/>
    <row r="19001" ht="15" customHeight="1"/>
    <row r="19002" ht="15" customHeight="1"/>
    <row r="19003" ht="15" customHeight="1"/>
    <row r="19004" ht="15" customHeight="1"/>
    <row r="19005" ht="15" customHeight="1"/>
    <row r="19006" ht="15" customHeight="1"/>
    <row r="19007" ht="15" customHeight="1"/>
    <row r="19008" ht="15" customHeight="1"/>
    <row r="19009" ht="15" customHeight="1"/>
    <row r="19010" ht="15" customHeight="1"/>
    <row r="19011" ht="15" customHeight="1"/>
    <row r="19012" ht="15" customHeight="1"/>
    <row r="19013" ht="15" customHeight="1"/>
    <row r="19014" ht="15" customHeight="1"/>
    <row r="19015" ht="15" customHeight="1"/>
    <row r="19016" ht="15" customHeight="1"/>
    <row r="19017" ht="15" customHeight="1"/>
    <row r="19018" ht="15" customHeight="1"/>
    <row r="19019" ht="15" customHeight="1"/>
    <row r="19020" ht="15" customHeight="1"/>
    <row r="19021" ht="15" customHeight="1"/>
    <row r="19022" ht="15" customHeight="1"/>
    <row r="19023" ht="15" customHeight="1"/>
    <row r="19024" ht="15" customHeight="1"/>
    <row r="19025" ht="15" customHeight="1"/>
    <row r="19026" ht="15" customHeight="1"/>
    <row r="19027" ht="15" customHeight="1"/>
    <row r="19028" ht="15" customHeight="1"/>
    <row r="19029" ht="15" customHeight="1"/>
    <row r="19030" ht="15" customHeight="1"/>
    <row r="19031" ht="15" customHeight="1"/>
    <row r="19032" ht="15" customHeight="1"/>
    <row r="19033" ht="15" customHeight="1"/>
    <row r="19034" ht="15" customHeight="1"/>
    <row r="19035" ht="15" customHeight="1"/>
    <row r="19036" ht="15" customHeight="1"/>
    <row r="19037" ht="15" customHeight="1"/>
    <row r="19038" ht="15" customHeight="1"/>
    <row r="19039" ht="15" customHeight="1"/>
    <row r="19040" ht="15" customHeight="1"/>
    <row r="19041" ht="15" customHeight="1"/>
    <row r="19042" ht="15" customHeight="1"/>
    <row r="19043" ht="15" customHeight="1"/>
    <row r="19044" ht="15" customHeight="1"/>
    <row r="19045" ht="15" customHeight="1"/>
    <row r="19046" ht="15" customHeight="1"/>
    <row r="19047" ht="15" customHeight="1"/>
    <row r="19048" ht="15" customHeight="1"/>
    <row r="19049" ht="15" customHeight="1"/>
    <row r="19050" ht="15" customHeight="1"/>
    <row r="19051" ht="15" customHeight="1"/>
    <row r="19052" ht="15" customHeight="1"/>
    <row r="19053" ht="15" customHeight="1"/>
    <row r="19054" ht="15" customHeight="1"/>
    <row r="19055" ht="15" customHeight="1"/>
    <row r="19056" ht="15" customHeight="1"/>
    <row r="19057" ht="15" customHeight="1"/>
    <row r="19058" ht="15" customHeight="1"/>
    <row r="19059" ht="15" customHeight="1"/>
    <row r="19060" ht="15" customHeight="1"/>
    <row r="19061" ht="15" customHeight="1"/>
    <row r="19062" ht="15" customHeight="1"/>
    <row r="19063" ht="15" customHeight="1"/>
    <row r="19064" ht="15" customHeight="1"/>
    <row r="19065" ht="15" customHeight="1"/>
    <row r="19066" ht="15" customHeight="1"/>
    <row r="19067" ht="15" customHeight="1"/>
    <row r="19068" ht="15" customHeight="1"/>
    <row r="19069" ht="15" customHeight="1"/>
    <row r="19070" ht="15" customHeight="1"/>
    <row r="19071" ht="15" customHeight="1"/>
    <row r="19072" ht="15" customHeight="1"/>
    <row r="19073" ht="15" customHeight="1"/>
    <row r="19074" ht="15" customHeight="1"/>
    <row r="19075" ht="15" customHeight="1"/>
    <row r="19076" ht="15" customHeight="1"/>
    <row r="19077" ht="15" customHeight="1"/>
    <row r="19078" ht="15" customHeight="1"/>
    <row r="19079" ht="15" customHeight="1"/>
    <row r="19080" ht="15" customHeight="1"/>
    <row r="19081" ht="15" customHeight="1"/>
    <row r="19082" ht="15" customHeight="1"/>
    <row r="19083" ht="15" customHeight="1"/>
    <row r="19084" ht="15" customHeight="1"/>
    <row r="19085" ht="15" customHeight="1"/>
    <row r="19086" ht="15" customHeight="1"/>
    <row r="19087" ht="15" customHeight="1"/>
    <row r="19088" ht="15" customHeight="1"/>
    <row r="19089" ht="15" customHeight="1"/>
    <row r="19090" ht="15" customHeight="1"/>
    <row r="19091" ht="15" customHeight="1"/>
    <row r="19092" ht="15" customHeight="1"/>
    <row r="19093" ht="15" customHeight="1"/>
    <row r="19094" ht="15" customHeight="1"/>
    <row r="19095" ht="15" customHeight="1"/>
    <row r="19096" ht="15" customHeight="1"/>
    <row r="19097" ht="15" customHeight="1"/>
    <row r="19098" ht="15" customHeight="1"/>
    <row r="19099" ht="15" customHeight="1"/>
    <row r="19100" ht="15" customHeight="1"/>
    <row r="19101" ht="15" customHeight="1"/>
    <row r="19102" ht="15" customHeight="1"/>
    <row r="19103" ht="15" customHeight="1"/>
    <row r="19104" ht="15" customHeight="1"/>
    <row r="19105" ht="15" customHeight="1"/>
    <row r="19106" ht="15" customHeight="1"/>
    <row r="19107" ht="15" customHeight="1"/>
    <row r="19108" ht="15" customHeight="1"/>
    <row r="19109" ht="15" customHeight="1"/>
    <row r="19110" ht="15" customHeight="1"/>
    <row r="19111" ht="15" customHeight="1"/>
    <row r="19112" ht="15" customHeight="1"/>
    <row r="19113" ht="15" customHeight="1"/>
    <row r="19114" ht="15" customHeight="1"/>
    <row r="19115" ht="15" customHeight="1"/>
    <row r="19116" ht="15" customHeight="1"/>
    <row r="19117" ht="15" customHeight="1"/>
    <row r="19118" ht="15" customHeight="1"/>
    <row r="19119" ht="15" customHeight="1"/>
    <row r="19120" ht="15" customHeight="1"/>
    <row r="19121" ht="15" customHeight="1"/>
    <row r="19122" ht="15" customHeight="1"/>
    <row r="19123" ht="15" customHeight="1"/>
    <row r="19124" ht="15" customHeight="1"/>
    <row r="19125" ht="15" customHeight="1"/>
    <row r="19126" ht="15" customHeight="1"/>
    <row r="19127" ht="15" customHeight="1"/>
    <row r="19128" ht="15" customHeight="1"/>
    <row r="19129" ht="15" customHeight="1"/>
    <row r="19130" ht="15" customHeight="1"/>
    <row r="19131" ht="15" customHeight="1"/>
    <row r="19132" ht="15" customHeight="1"/>
    <row r="19133" ht="15" customHeight="1"/>
    <row r="19134" ht="15" customHeight="1"/>
    <row r="19135" ht="15" customHeight="1"/>
    <row r="19136" ht="15" customHeight="1"/>
    <row r="19137" ht="15" customHeight="1"/>
    <row r="19138" ht="15" customHeight="1"/>
    <row r="19139" ht="15" customHeight="1"/>
    <row r="19140" ht="15" customHeight="1"/>
    <row r="19141" ht="15" customHeight="1"/>
    <row r="19142" ht="15" customHeight="1"/>
    <row r="19143" ht="15" customHeight="1"/>
    <row r="19144" ht="15" customHeight="1"/>
    <row r="19145" ht="15" customHeight="1"/>
    <row r="19146" ht="15" customHeight="1"/>
    <row r="19147" ht="15" customHeight="1"/>
    <row r="19148" ht="15" customHeight="1"/>
    <row r="19149" ht="15" customHeight="1"/>
    <row r="19150" ht="15" customHeight="1"/>
    <row r="19151" ht="15" customHeight="1"/>
    <row r="19152" ht="15" customHeight="1"/>
    <row r="19153" ht="15" customHeight="1"/>
    <row r="19154" ht="15" customHeight="1"/>
    <row r="19155" ht="15" customHeight="1"/>
    <row r="19156" ht="15" customHeight="1"/>
    <row r="19157" ht="15" customHeight="1"/>
    <row r="19158" ht="15" customHeight="1"/>
    <row r="19159" ht="15" customHeight="1"/>
    <row r="19160" ht="15" customHeight="1"/>
    <row r="19161" ht="15" customHeight="1"/>
    <row r="19162" ht="15" customHeight="1"/>
    <row r="19163" ht="15" customHeight="1"/>
    <row r="19164" ht="15" customHeight="1"/>
    <row r="19165" ht="15" customHeight="1"/>
    <row r="19166" ht="15" customHeight="1"/>
    <row r="19167" ht="15" customHeight="1"/>
    <row r="19168" ht="15" customHeight="1"/>
    <row r="19169" ht="15" customHeight="1"/>
    <row r="19170" ht="15" customHeight="1"/>
    <row r="19171" ht="15" customHeight="1"/>
    <row r="19172" ht="15" customHeight="1"/>
    <row r="19173" ht="15" customHeight="1"/>
    <row r="19174" ht="15" customHeight="1"/>
    <row r="19175" ht="15" customHeight="1"/>
    <row r="19176" ht="15" customHeight="1"/>
    <row r="19177" ht="15" customHeight="1"/>
    <row r="19178" ht="15" customHeight="1"/>
    <row r="19179" ht="15" customHeight="1"/>
    <row r="19180" ht="15" customHeight="1"/>
    <row r="19181" ht="15" customHeight="1"/>
    <row r="19182" ht="15" customHeight="1"/>
    <row r="19183" ht="15" customHeight="1"/>
    <row r="19184" ht="15" customHeight="1"/>
    <row r="19185" ht="15" customHeight="1"/>
    <row r="19186" ht="15" customHeight="1"/>
    <row r="19187" ht="15" customHeight="1"/>
    <row r="19188" ht="15" customHeight="1"/>
    <row r="19189" ht="15" customHeight="1"/>
    <row r="19190" ht="15" customHeight="1"/>
    <row r="19191" ht="15" customHeight="1"/>
    <row r="19192" ht="15" customHeight="1"/>
    <row r="19193" ht="15" customHeight="1"/>
    <row r="19194" ht="15" customHeight="1"/>
    <row r="19195" ht="15" customHeight="1"/>
    <row r="19196" ht="15" customHeight="1"/>
    <row r="19197" ht="15" customHeight="1"/>
    <row r="19198" ht="15" customHeight="1"/>
    <row r="19199" ht="15" customHeight="1"/>
    <row r="19200" ht="15" customHeight="1"/>
    <row r="19201" ht="15" customHeight="1"/>
    <row r="19202" ht="15" customHeight="1"/>
    <row r="19203" ht="15" customHeight="1"/>
    <row r="19204" ht="15" customHeight="1"/>
    <row r="19205" ht="15" customHeight="1"/>
    <row r="19206" ht="15" customHeight="1"/>
    <row r="19207" ht="15" customHeight="1"/>
    <row r="19208" ht="15" customHeight="1"/>
    <row r="19209" ht="15" customHeight="1"/>
    <row r="19210" ht="15" customHeight="1"/>
    <row r="19211" ht="15" customHeight="1"/>
    <row r="19212" ht="15" customHeight="1"/>
    <row r="19213" ht="15" customHeight="1"/>
    <row r="19214" ht="15" customHeight="1"/>
    <row r="19215" ht="15" customHeight="1"/>
    <row r="19216" ht="15" customHeight="1"/>
    <row r="19217" ht="15" customHeight="1"/>
    <row r="19218" ht="15" customHeight="1"/>
    <row r="19219" ht="15" customHeight="1"/>
    <row r="19220" ht="15" customHeight="1"/>
    <row r="19221" ht="15" customHeight="1"/>
    <row r="19222" ht="15" customHeight="1"/>
    <row r="19223" ht="15" customHeight="1"/>
    <row r="19224" ht="15" customHeight="1"/>
    <row r="19225" ht="15" customHeight="1"/>
    <row r="19226" ht="15" customHeight="1"/>
    <row r="19227" ht="15" customHeight="1"/>
    <row r="19228" ht="15" customHeight="1"/>
    <row r="19229" ht="15" customHeight="1"/>
    <row r="19230" ht="15" customHeight="1"/>
    <row r="19231" ht="15" customHeight="1"/>
    <row r="19232" ht="15" customHeight="1"/>
    <row r="19233" ht="15" customHeight="1"/>
    <row r="19234" ht="15" customHeight="1"/>
    <row r="19235" ht="15" customHeight="1"/>
    <row r="19236" ht="15" customHeight="1"/>
    <row r="19237" ht="15" customHeight="1"/>
    <row r="19238" ht="15" customHeight="1"/>
    <row r="19239" ht="15" customHeight="1"/>
    <row r="19240" ht="15" customHeight="1"/>
    <row r="19241" ht="15" customHeight="1"/>
    <row r="19242" ht="15" customHeight="1"/>
    <row r="19243" ht="15" customHeight="1"/>
    <row r="19244" ht="15" customHeight="1"/>
    <row r="19245" ht="15" customHeight="1"/>
    <row r="19246" ht="15" customHeight="1"/>
    <row r="19247" ht="15" customHeight="1"/>
    <row r="19248" ht="15" customHeight="1"/>
    <row r="19249" ht="15" customHeight="1"/>
    <row r="19250" ht="15" customHeight="1"/>
    <row r="19251" ht="15" customHeight="1"/>
    <row r="19252" ht="15" customHeight="1"/>
    <row r="19253" ht="15" customHeight="1"/>
    <row r="19254" ht="15" customHeight="1"/>
    <row r="19255" ht="15" customHeight="1"/>
    <row r="19256" ht="15" customHeight="1"/>
    <row r="19257" ht="15" customHeight="1"/>
    <row r="19258" ht="15" customHeight="1"/>
    <row r="19259" ht="15" customHeight="1"/>
    <row r="19260" ht="15" customHeight="1"/>
    <row r="19261" ht="15" customHeight="1"/>
    <row r="19262" ht="15" customHeight="1"/>
    <row r="19263" ht="15" customHeight="1"/>
    <row r="19264" ht="15" customHeight="1"/>
    <row r="19265" ht="15" customHeight="1"/>
    <row r="19266" ht="15" customHeight="1"/>
    <row r="19267" ht="15" customHeight="1"/>
    <row r="19268" ht="15" customHeight="1"/>
    <row r="19269" ht="15" customHeight="1"/>
    <row r="19270" ht="15" customHeight="1"/>
    <row r="19271" ht="15" customHeight="1"/>
    <row r="19272" ht="15" customHeight="1"/>
    <row r="19273" ht="15" customHeight="1"/>
    <row r="19274" ht="15" customHeight="1"/>
    <row r="19275" ht="15" customHeight="1"/>
    <row r="19276" ht="15" customHeight="1"/>
    <row r="19277" ht="15" customHeight="1"/>
    <row r="19278" ht="15" customHeight="1"/>
    <row r="19279" ht="15" customHeight="1"/>
    <row r="19280" ht="15" customHeight="1"/>
    <row r="19281" ht="15" customHeight="1"/>
    <row r="19282" ht="15" customHeight="1"/>
    <row r="19283" ht="15" customHeight="1"/>
    <row r="19284" ht="15" customHeight="1"/>
    <row r="19285" ht="15" customHeight="1"/>
    <row r="19286" ht="15" customHeight="1"/>
    <row r="19287" ht="15" customHeight="1"/>
    <row r="19288" ht="15" customHeight="1"/>
    <row r="19289" ht="15" customHeight="1"/>
    <row r="19290" ht="15" customHeight="1"/>
    <row r="19291" ht="15" customHeight="1"/>
    <row r="19292" ht="15" customHeight="1"/>
    <row r="19293" ht="15" customHeight="1"/>
    <row r="19294" ht="15" customHeight="1"/>
    <row r="19295" ht="15" customHeight="1"/>
    <row r="19296" ht="15" customHeight="1"/>
    <row r="19297" ht="15" customHeight="1"/>
    <row r="19298" ht="15" customHeight="1"/>
    <row r="19299" ht="15" customHeight="1"/>
    <row r="19300" ht="15" customHeight="1"/>
    <row r="19301" ht="15" customHeight="1"/>
    <row r="19302" ht="15" customHeight="1"/>
    <row r="19303" ht="15" customHeight="1"/>
    <row r="19304" ht="15" customHeight="1"/>
    <row r="19305" ht="15" customHeight="1"/>
    <row r="19306" ht="15" customHeight="1"/>
    <row r="19307" ht="15" customHeight="1"/>
    <row r="19308" ht="15" customHeight="1"/>
    <row r="19309" ht="15" customHeight="1"/>
    <row r="19310" ht="15" customHeight="1"/>
    <row r="19311" ht="15" customHeight="1"/>
    <row r="19312" ht="15" customHeight="1"/>
    <row r="19313" ht="15" customHeight="1"/>
    <row r="19314" ht="15" customHeight="1"/>
    <row r="19315" ht="15" customHeight="1"/>
    <row r="19316" ht="15" customHeight="1"/>
    <row r="19317" ht="15" customHeight="1"/>
    <row r="19318" ht="15" customHeight="1"/>
    <row r="19319" ht="15" customHeight="1"/>
    <row r="19320" ht="15" customHeight="1"/>
    <row r="19321" ht="15" customHeight="1"/>
    <row r="19322" ht="15" customHeight="1"/>
    <row r="19323" ht="15" customHeight="1"/>
    <row r="19324" ht="15" customHeight="1"/>
    <row r="19325" ht="15" customHeight="1"/>
    <row r="19326" ht="15" customHeight="1"/>
    <row r="19327" ht="15" customHeight="1"/>
    <row r="19328" ht="15" customHeight="1"/>
    <row r="19329" ht="15" customHeight="1"/>
    <row r="19330" ht="15" customHeight="1"/>
    <row r="19331" ht="15" customHeight="1"/>
    <row r="19332" ht="15" customHeight="1"/>
    <row r="19333" ht="15" customHeight="1"/>
    <row r="19334" ht="15" customHeight="1"/>
    <row r="19335" ht="15" customHeight="1"/>
    <row r="19336" ht="15" customHeight="1"/>
    <row r="19337" ht="15" customHeight="1"/>
    <row r="19338" ht="15" customHeight="1"/>
    <row r="19339" ht="15" customHeight="1"/>
    <row r="19340" ht="15" customHeight="1"/>
    <row r="19341" ht="15" customHeight="1"/>
    <row r="19342" ht="15" customHeight="1"/>
    <row r="19343" ht="15" customHeight="1"/>
    <row r="19344" ht="15" customHeight="1"/>
    <row r="19345" ht="15" customHeight="1"/>
    <row r="19346" ht="15" customHeight="1"/>
    <row r="19347" ht="15" customHeight="1"/>
    <row r="19348" ht="15" customHeight="1"/>
    <row r="19349" ht="15" customHeight="1"/>
    <row r="19350" ht="15" customHeight="1"/>
    <row r="19351" ht="15" customHeight="1"/>
    <row r="19352" ht="15" customHeight="1"/>
    <row r="19353" ht="15" customHeight="1"/>
    <row r="19354" ht="15" customHeight="1"/>
    <row r="19355" ht="15" customHeight="1"/>
    <row r="19356" ht="15" customHeight="1"/>
    <row r="19357" ht="15" customHeight="1"/>
    <row r="19358" ht="15" customHeight="1"/>
    <row r="19359" ht="15" customHeight="1"/>
    <row r="19360" ht="15" customHeight="1"/>
    <row r="19361" ht="15" customHeight="1"/>
    <row r="19362" ht="15" customHeight="1"/>
    <row r="19363" ht="15" customHeight="1"/>
    <row r="19364" ht="15" customHeight="1"/>
    <row r="19365" ht="15" customHeight="1"/>
    <row r="19366" ht="15" customHeight="1"/>
    <row r="19367" ht="15" customHeight="1"/>
    <row r="19368" ht="15" customHeight="1"/>
    <row r="19369" ht="15" customHeight="1"/>
    <row r="19370" ht="15" customHeight="1"/>
    <row r="19371" ht="15" customHeight="1"/>
    <row r="19372" ht="15" customHeight="1"/>
    <row r="19373" ht="15" customHeight="1"/>
    <row r="19374" ht="15" customHeight="1"/>
    <row r="19375" ht="15" customHeight="1"/>
    <row r="19376" ht="15" customHeight="1"/>
    <row r="19377" ht="15" customHeight="1"/>
    <row r="19378" ht="15" customHeight="1"/>
    <row r="19379" ht="15" customHeight="1"/>
    <row r="19380" ht="15" customHeight="1"/>
    <row r="19381" ht="15" customHeight="1"/>
    <row r="19382" ht="15" customHeight="1"/>
    <row r="19383" ht="15" customHeight="1"/>
    <row r="19384" ht="15" customHeight="1"/>
    <row r="19385" ht="15" customHeight="1"/>
    <row r="19386" ht="15" customHeight="1"/>
    <row r="19387" ht="15" customHeight="1"/>
    <row r="19388" ht="15" customHeight="1"/>
    <row r="19389" ht="15" customHeight="1"/>
    <row r="19390" ht="15" customHeight="1"/>
    <row r="19391" ht="15" customHeight="1"/>
    <row r="19392" ht="15" customHeight="1"/>
    <row r="19393" ht="15" customHeight="1"/>
    <row r="19394" ht="15" customHeight="1"/>
    <row r="19395" ht="15" customHeight="1"/>
    <row r="19396" ht="15" customHeight="1"/>
    <row r="19397" ht="15" customHeight="1"/>
    <row r="19398" ht="15" customHeight="1"/>
    <row r="19399" ht="15" customHeight="1"/>
    <row r="19400" ht="15" customHeight="1"/>
    <row r="19401" ht="15" customHeight="1"/>
    <row r="19402" ht="15" customHeight="1"/>
    <row r="19403" ht="15" customHeight="1"/>
    <row r="19404" ht="15" customHeight="1"/>
    <row r="19405" ht="15" customHeight="1"/>
    <row r="19406" ht="15" customHeight="1"/>
    <row r="19407" ht="15" customHeight="1"/>
    <row r="19408" ht="15" customHeight="1"/>
    <row r="19409" ht="15" customHeight="1"/>
    <row r="19410" ht="15" customHeight="1"/>
    <row r="19411" ht="15" customHeight="1"/>
    <row r="19412" ht="15" customHeight="1"/>
    <row r="19413" ht="15" customHeight="1"/>
    <row r="19414" ht="15" customHeight="1"/>
    <row r="19415" ht="15" customHeight="1"/>
    <row r="19416" ht="15" customHeight="1"/>
    <row r="19417" ht="15" customHeight="1"/>
    <row r="19418" ht="15" customHeight="1"/>
    <row r="19419" ht="15" customHeight="1"/>
    <row r="19420" ht="15" customHeight="1"/>
    <row r="19421" ht="15" customHeight="1"/>
    <row r="19422" ht="15" customHeight="1"/>
    <row r="19423" ht="15" customHeight="1"/>
    <row r="19424" ht="15" customHeight="1"/>
    <row r="19425" ht="15" customHeight="1"/>
    <row r="19426" ht="15" customHeight="1"/>
    <row r="19427" ht="15" customHeight="1"/>
    <row r="19428" ht="15" customHeight="1"/>
    <row r="19429" ht="15" customHeight="1"/>
    <row r="19430" ht="15" customHeight="1"/>
    <row r="19431" ht="15" customHeight="1"/>
    <row r="19432" ht="15" customHeight="1"/>
    <row r="19433" ht="15" customHeight="1"/>
    <row r="19434" ht="15" customHeight="1"/>
    <row r="19435" ht="15" customHeight="1"/>
    <row r="19436" ht="15" customHeight="1"/>
    <row r="19437" ht="15" customHeight="1"/>
    <row r="19438" ht="15" customHeight="1"/>
    <row r="19439" ht="15" customHeight="1"/>
    <row r="19440" ht="15" customHeight="1"/>
    <row r="19441" ht="15" customHeight="1"/>
    <row r="19442" ht="15" customHeight="1"/>
    <row r="19443" ht="15" customHeight="1"/>
    <row r="19444" ht="15" customHeight="1"/>
    <row r="19445" ht="15" customHeight="1"/>
    <row r="19446" ht="15" customHeight="1"/>
    <row r="19447" ht="15" customHeight="1"/>
    <row r="19448" ht="15" customHeight="1"/>
    <row r="19449" ht="15" customHeight="1"/>
    <row r="19450" ht="15" customHeight="1"/>
    <row r="19451" ht="15" customHeight="1"/>
    <row r="19452" ht="15" customHeight="1"/>
    <row r="19453" ht="15" customHeight="1"/>
    <row r="19454" ht="15" customHeight="1"/>
    <row r="19455" ht="15" customHeight="1"/>
    <row r="19456" ht="15" customHeight="1"/>
    <row r="19457" ht="15" customHeight="1"/>
    <row r="19458" ht="15" customHeight="1"/>
    <row r="19459" ht="15" customHeight="1"/>
    <row r="19460" ht="15" customHeight="1"/>
    <row r="19461" ht="15" customHeight="1"/>
    <row r="19462" ht="15" customHeight="1"/>
    <row r="19463" ht="15" customHeight="1"/>
    <row r="19464" ht="15" customHeight="1"/>
    <row r="19465" ht="15" customHeight="1"/>
    <row r="19466" ht="15" customHeight="1"/>
    <row r="19467" ht="15" customHeight="1"/>
    <row r="19468" ht="15" customHeight="1"/>
    <row r="19469" ht="15" customHeight="1"/>
    <row r="19470" ht="15" customHeight="1"/>
    <row r="19471" ht="15" customHeight="1"/>
    <row r="19472" ht="15" customHeight="1"/>
    <row r="19473" ht="15" customHeight="1"/>
    <row r="19474" ht="15" customHeight="1"/>
    <row r="19475" ht="15" customHeight="1"/>
    <row r="19476" ht="15" customHeight="1"/>
    <row r="19477" ht="15" customHeight="1"/>
    <row r="19478" ht="15" customHeight="1"/>
    <row r="19479" ht="15" customHeight="1"/>
    <row r="19480" ht="15" customHeight="1"/>
    <row r="19481" ht="15" customHeight="1"/>
    <row r="19482" ht="15" customHeight="1"/>
    <row r="19483" ht="15" customHeight="1"/>
    <row r="19484" ht="15" customHeight="1"/>
    <row r="19485" ht="15" customHeight="1"/>
    <row r="19486" ht="15" customHeight="1"/>
    <row r="19487" ht="15" customHeight="1"/>
    <row r="19488" ht="15" customHeight="1"/>
    <row r="19489" ht="15" customHeight="1"/>
    <row r="19490" ht="15" customHeight="1"/>
    <row r="19491" ht="15" customHeight="1"/>
    <row r="19492" ht="15" customHeight="1"/>
    <row r="19493" ht="15" customHeight="1"/>
    <row r="19494" ht="15" customHeight="1"/>
    <row r="19495" ht="15" customHeight="1"/>
    <row r="19496" ht="15" customHeight="1"/>
    <row r="19497" ht="15" customHeight="1"/>
    <row r="19498" ht="15" customHeight="1"/>
    <row r="19499" ht="15" customHeight="1"/>
    <row r="19500" ht="15" customHeight="1"/>
    <row r="19501" ht="15" customHeight="1"/>
    <row r="19502" ht="15" customHeight="1"/>
    <row r="19503" ht="15" customHeight="1"/>
    <row r="19504" ht="15" customHeight="1"/>
    <row r="19505" ht="15" customHeight="1"/>
    <row r="19506" ht="15" customHeight="1"/>
    <row r="19507" ht="15" customHeight="1"/>
    <row r="19508" ht="15" customHeight="1"/>
    <row r="19509" ht="15" customHeight="1"/>
    <row r="19510" ht="15" customHeight="1"/>
    <row r="19511" ht="15" customHeight="1"/>
    <row r="19512" ht="15" customHeight="1"/>
    <row r="19513" ht="15" customHeight="1"/>
    <row r="19514" ht="15" customHeight="1"/>
    <row r="19515" ht="15" customHeight="1"/>
    <row r="19516" ht="15" customHeight="1"/>
    <row r="19517" ht="15" customHeight="1"/>
    <row r="19518" ht="15" customHeight="1"/>
    <row r="19519" ht="15" customHeight="1"/>
    <row r="19520" ht="15" customHeight="1"/>
    <row r="19521" ht="15" customHeight="1"/>
    <row r="19522" ht="15" customHeight="1"/>
    <row r="19523" ht="15" customHeight="1"/>
    <row r="19524" ht="15" customHeight="1"/>
    <row r="19525" ht="15" customHeight="1"/>
    <row r="19526" ht="15" customHeight="1"/>
    <row r="19527" ht="15" customHeight="1"/>
    <row r="19528" ht="15" customHeight="1"/>
    <row r="19529" ht="15" customHeight="1"/>
    <row r="19530" ht="15" customHeight="1"/>
    <row r="19531" ht="15" customHeight="1"/>
    <row r="19532" ht="15" customHeight="1"/>
    <row r="19533" ht="15" customHeight="1"/>
    <row r="19534" ht="15" customHeight="1"/>
    <row r="19535" ht="15" customHeight="1"/>
    <row r="19536" ht="15" customHeight="1"/>
    <row r="19537" ht="15" customHeight="1"/>
    <row r="19538" ht="15" customHeight="1"/>
    <row r="19539" ht="15" customHeight="1"/>
    <row r="19540" ht="15" customHeight="1"/>
    <row r="19541" ht="15" customHeight="1"/>
    <row r="19542" ht="15" customHeight="1"/>
    <row r="19543" ht="15" customHeight="1"/>
    <row r="19544" ht="15" customHeight="1"/>
    <row r="19545" ht="15" customHeight="1"/>
    <row r="19546" ht="15" customHeight="1"/>
    <row r="19547" ht="15" customHeight="1"/>
    <row r="19548" ht="15" customHeight="1"/>
    <row r="19549" ht="15" customHeight="1"/>
    <row r="19550" ht="15" customHeight="1"/>
    <row r="19551" ht="15" customHeight="1"/>
    <row r="19552" ht="15" customHeight="1"/>
    <row r="19553" ht="15" customHeight="1"/>
    <row r="19554" ht="15" customHeight="1"/>
    <row r="19555" ht="15" customHeight="1"/>
    <row r="19556" ht="15" customHeight="1"/>
    <row r="19557" ht="15" customHeight="1"/>
    <row r="19558" ht="15" customHeight="1"/>
    <row r="19559" ht="15" customHeight="1"/>
    <row r="19560" ht="15" customHeight="1"/>
    <row r="19561" ht="15" customHeight="1"/>
    <row r="19562" ht="15" customHeight="1"/>
    <row r="19563" ht="15" customHeight="1"/>
    <row r="19564" ht="15" customHeight="1"/>
    <row r="19565" ht="15" customHeight="1"/>
    <row r="19566" ht="15" customHeight="1"/>
    <row r="19567" ht="15" customHeight="1"/>
    <row r="19568" ht="15" customHeight="1"/>
    <row r="19569" ht="15" customHeight="1"/>
    <row r="19570" ht="15" customHeight="1"/>
    <row r="19571" ht="15" customHeight="1"/>
    <row r="19572" ht="15" customHeight="1"/>
    <row r="19573" ht="15" customHeight="1"/>
    <row r="19574" ht="15" customHeight="1"/>
    <row r="19575" ht="15" customHeight="1"/>
    <row r="19576" ht="15" customHeight="1"/>
    <row r="19577" ht="15" customHeight="1"/>
    <row r="19578" ht="15" customHeight="1"/>
    <row r="19579" ht="15" customHeight="1"/>
    <row r="19580" ht="15" customHeight="1"/>
    <row r="19581" ht="15" customHeight="1"/>
    <row r="19582" ht="15" customHeight="1"/>
    <row r="19583" ht="15" customHeight="1"/>
    <row r="19584" ht="15" customHeight="1"/>
    <row r="19585" ht="15" customHeight="1"/>
    <row r="19586" ht="15" customHeight="1"/>
    <row r="19587" ht="15" customHeight="1"/>
    <row r="19588" ht="15" customHeight="1"/>
    <row r="19589" ht="15" customHeight="1"/>
    <row r="19590" ht="15" customHeight="1"/>
    <row r="19591" ht="15" customHeight="1"/>
    <row r="19592" ht="15" customHeight="1"/>
    <row r="19593" ht="15" customHeight="1"/>
    <row r="19594" ht="15" customHeight="1"/>
    <row r="19595" ht="15" customHeight="1"/>
    <row r="19596" ht="15" customHeight="1"/>
    <row r="19597" ht="15" customHeight="1"/>
    <row r="19598" ht="15" customHeight="1"/>
    <row r="19599" ht="15" customHeight="1"/>
    <row r="19600" ht="15" customHeight="1"/>
    <row r="19601" ht="15" customHeight="1"/>
    <row r="19602" ht="15" customHeight="1"/>
    <row r="19603" ht="15" customHeight="1"/>
    <row r="19604" ht="15" customHeight="1"/>
    <row r="19605" ht="15" customHeight="1"/>
    <row r="19606" ht="15" customHeight="1"/>
    <row r="19607" ht="15" customHeight="1"/>
    <row r="19608" ht="15" customHeight="1"/>
    <row r="19609" ht="15" customHeight="1"/>
    <row r="19610" ht="15" customHeight="1"/>
    <row r="19611" ht="15" customHeight="1"/>
    <row r="19612" ht="15" customHeight="1"/>
    <row r="19613" ht="15" customHeight="1"/>
    <row r="19614" ht="15" customHeight="1"/>
    <row r="19615" ht="15" customHeight="1"/>
    <row r="19616" ht="15" customHeight="1"/>
    <row r="19617" ht="15" customHeight="1"/>
    <row r="19618" ht="15" customHeight="1"/>
    <row r="19619" ht="15" customHeight="1"/>
    <row r="19620" ht="15" customHeight="1"/>
    <row r="19621" ht="15" customHeight="1"/>
    <row r="19622" ht="15" customHeight="1"/>
    <row r="19623" ht="15" customHeight="1"/>
    <row r="19624" ht="15" customHeight="1"/>
    <row r="19625" ht="15" customHeight="1"/>
    <row r="19626" ht="15" customHeight="1"/>
    <row r="19627" ht="15" customHeight="1"/>
    <row r="19628" ht="15" customHeight="1"/>
    <row r="19629" ht="15" customHeight="1"/>
    <row r="19630" ht="15" customHeight="1"/>
    <row r="19631" ht="15" customHeight="1"/>
    <row r="19632" ht="15" customHeight="1"/>
    <row r="19633" ht="15" customHeight="1"/>
    <row r="19634" ht="15" customHeight="1"/>
    <row r="19635" ht="15" customHeight="1"/>
    <row r="19636" ht="15" customHeight="1"/>
    <row r="19637" ht="15" customHeight="1"/>
    <row r="19638" ht="15" customHeight="1"/>
    <row r="19639" ht="15" customHeight="1"/>
    <row r="19640" ht="15" customHeight="1"/>
    <row r="19641" ht="15" customHeight="1"/>
    <row r="19642" ht="15" customHeight="1"/>
    <row r="19643" ht="15" customHeight="1"/>
    <row r="19644" ht="15" customHeight="1"/>
    <row r="19645" ht="15" customHeight="1"/>
    <row r="19646" ht="15" customHeight="1"/>
    <row r="19647" ht="15" customHeight="1"/>
    <row r="19648" ht="15" customHeight="1"/>
    <row r="19649" ht="15" customHeight="1"/>
    <row r="19650" ht="15" customHeight="1"/>
    <row r="19651" ht="15" customHeight="1"/>
    <row r="19652" ht="15" customHeight="1"/>
    <row r="19653" ht="15" customHeight="1"/>
    <row r="19654" ht="15" customHeight="1"/>
    <row r="19655" ht="15" customHeight="1"/>
    <row r="19656" ht="15" customHeight="1"/>
    <row r="19657" ht="15" customHeight="1"/>
    <row r="19658" ht="15" customHeight="1"/>
    <row r="19659" ht="15" customHeight="1"/>
    <row r="19660" ht="15" customHeight="1"/>
    <row r="19661" ht="15" customHeight="1"/>
    <row r="19662" ht="15" customHeight="1"/>
    <row r="19663" ht="15" customHeight="1"/>
    <row r="19664" ht="15" customHeight="1"/>
    <row r="19665" ht="15" customHeight="1"/>
    <row r="19666" ht="15" customHeight="1"/>
    <row r="19667" ht="15" customHeight="1"/>
    <row r="19668" ht="15" customHeight="1"/>
    <row r="19669" ht="15" customHeight="1"/>
    <row r="19670" ht="15" customHeight="1"/>
    <row r="19671" ht="15" customHeight="1"/>
    <row r="19672" ht="15" customHeight="1"/>
    <row r="19673" ht="15" customHeight="1"/>
    <row r="19674" ht="15" customHeight="1"/>
    <row r="19675" ht="15" customHeight="1"/>
    <row r="19676" ht="15" customHeight="1"/>
    <row r="19677" ht="15" customHeight="1"/>
    <row r="19678" ht="15" customHeight="1"/>
    <row r="19679" ht="15" customHeight="1"/>
    <row r="19680" ht="15" customHeight="1"/>
    <row r="19681" ht="15" customHeight="1"/>
    <row r="19682" ht="15" customHeight="1"/>
    <row r="19683" ht="15" customHeight="1"/>
    <row r="19684" ht="15" customHeight="1"/>
    <row r="19685" ht="15" customHeight="1"/>
    <row r="19686" ht="15" customHeight="1"/>
    <row r="19687" ht="15" customHeight="1"/>
    <row r="19688" ht="15" customHeight="1"/>
    <row r="19689" ht="15" customHeight="1"/>
    <row r="19690" ht="15" customHeight="1"/>
    <row r="19691" ht="15" customHeight="1"/>
    <row r="19692" ht="15" customHeight="1"/>
    <row r="19693" ht="15" customHeight="1"/>
    <row r="19694" ht="15" customHeight="1"/>
    <row r="19695" ht="15" customHeight="1"/>
    <row r="19696" ht="15" customHeight="1"/>
    <row r="19697" ht="15" customHeight="1"/>
    <row r="19698" ht="15" customHeight="1"/>
    <row r="19699" ht="15" customHeight="1"/>
    <row r="19700" ht="15" customHeight="1"/>
    <row r="19701" ht="15" customHeight="1"/>
    <row r="19702" ht="15" customHeight="1"/>
    <row r="19703" ht="15" customHeight="1"/>
    <row r="19704" ht="15" customHeight="1"/>
    <row r="19705" ht="15" customHeight="1"/>
    <row r="19706" ht="15" customHeight="1"/>
    <row r="19707" ht="15" customHeight="1"/>
    <row r="19708" ht="15" customHeight="1"/>
    <row r="19709" ht="15" customHeight="1"/>
    <row r="19710" ht="15" customHeight="1"/>
    <row r="19711" ht="15" customHeight="1"/>
    <row r="19712" ht="15" customHeight="1"/>
    <row r="19713" ht="15" customHeight="1"/>
    <row r="19714" ht="15" customHeight="1"/>
    <row r="19715" ht="15" customHeight="1"/>
    <row r="19716" ht="15" customHeight="1"/>
    <row r="19717" ht="15" customHeight="1"/>
    <row r="19718" ht="15" customHeight="1"/>
    <row r="19719" ht="15" customHeight="1"/>
    <row r="19720" ht="15" customHeight="1"/>
    <row r="19721" ht="15" customHeight="1"/>
    <row r="19722" ht="15" customHeight="1"/>
    <row r="19723" ht="15" customHeight="1"/>
    <row r="19724" ht="15" customHeight="1"/>
    <row r="19725" ht="15" customHeight="1"/>
    <row r="19726" ht="15" customHeight="1"/>
    <row r="19727" ht="15" customHeight="1"/>
    <row r="19728" ht="15" customHeight="1"/>
    <row r="19729" ht="15" customHeight="1"/>
    <row r="19730" ht="15" customHeight="1"/>
    <row r="19731" ht="15" customHeight="1"/>
    <row r="19732" ht="15" customHeight="1"/>
    <row r="19733" ht="15" customHeight="1"/>
    <row r="19734" ht="15" customHeight="1"/>
    <row r="19735" ht="15" customHeight="1"/>
    <row r="19736" ht="15" customHeight="1"/>
    <row r="19737" ht="15" customHeight="1"/>
    <row r="19738" ht="15" customHeight="1"/>
    <row r="19739" ht="15" customHeight="1"/>
    <row r="19740" ht="15" customHeight="1"/>
    <row r="19741" ht="15" customHeight="1"/>
    <row r="19742" ht="15" customHeight="1"/>
    <row r="19743" ht="15" customHeight="1"/>
    <row r="19744" ht="15" customHeight="1"/>
    <row r="19745" ht="15" customHeight="1"/>
    <row r="19746" ht="15" customHeight="1"/>
    <row r="19747" ht="15" customHeight="1"/>
    <row r="19748" ht="15" customHeight="1"/>
    <row r="19749" ht="15" customHeight="1"/>
    <row r="19750" ht="15" customHeight="1"/>
    <row r="19751" ht="15" customHeight="1"/>
    <row r="19752" ht="15" customHeight="1"/>
    <row r="19753" ht="15" customHeight="1"/>
    <row r="19754" ht="15" customHeight="1"/>
    <row r="19755" ht="15" customHeight="1"/>
    <row r="19756" ht="15" customHeight="1"/>
    <row r="19757" ht="15" customHeight="1"/>
    <row r="19758" ht="15" customHeight="1"/>
    <row r="19759" ht="15" customHeight="1"/>
    <row r="19760" ht="15" customHeight="1"/>
    <row r="19761" ht="15" customHeight="1"/>
    <row r="19762" ht="15" customHeight="1"/>
    <row r="19763" ht="15" customHeight="1"/>
    <row r="19764" ht="15" customHeight="1"/>
    <row r="19765" ht="15" customHeight="1"/>
    <row r="19766" ht="15" customHeight="1"/>
    <row r="19767" ht="15" customHeight="1"/>
    <row r="19768" ht="15" customHeight="1"/>
    <row r="19769" ht="15" customHeight="1"/>
    <row r="19770" ht="15" customHeight="1"/>
    <row r="19771" ht="15" customHeight="1"/>
    <row r="19772" ht="15" customHeight="1"/>
    <row r="19773" ht="15" customHeight="1"/>
    <row r="19774" ht="15" customHeight="1"/>
    <row r="19775" ht="15" customHeight="1"/>
    <row r="19776" ht="15" customHeight="1"/>
    <row r="19777" ht="15" customHeight="1"/>
    <row r="19778" ht="15" customHeight="1"/>
    <row r="19779" ht="15" customHeight="1"/>
    <row r="19780" ht="15" customHeight="1"/>
    <row r="19781" ht="15" customHeight="1"/>
    <row r="19782" ht="15" customHeight="1"/>
    <row r="19783" ht="15" customHeight="1"/>
    <row r="19784" ht="15" customHeight="1"/>
    <row r="19785" ht="15" customHeight="1"/>
    <row r="19786" ht="15" customHeight="1"/>
    <row r="19787" ht="15" customHeight="1"/>
    <row r="19788" ht="15" customHeight="1"/>
    <row r="19789" ht="15" customHeight="1"/>
    <row r="19790" ht="15" customHeight="1"/>
    <row r="19791" ht="15" customHeight="1"/>
    <row r="19792" ht="15" customHeight="1"/>
    <row r="19793" ht="15" customHeight="1"/>
    <row r="19794" ht="15" customHeight="1"/>
    <row r="19795" ht="15" customHeight="1"/>
    <row r="19796" ht="15" customHeight="1"/>
    <row r="19797" ht="15" customHeight="1"/>
    <row r="19798" ht="15" customHeight="1"/>
    <row r="19799" ht="15" customHeight="1"/>
    <row r="19800" ht="15" customHeight="1"/>
    <row r="19801" ht="15" customHeight="1"/>
    <row r="19802" ht="15" customHeight="1"/>
    <row r="19803" ht="15" customHeight="1"/>
    <row r="19804" ht="15" customHeight="1"/>
    <row r="19805" ht="15" customHeight="1"/>
    <row r="19806" ht="15" customHeight="1"/>
    <row r="19807" ht="15" customHeight="1"/>
    <row r="19808" ht="15" customHeight="1"/>
    <row r="19809" ht="15" customHeight="1"/>
    <row r="19810" ht="15" customHeight="1"/>
    <row r="19811" ht="15" customHeight="1"/>
    <row r="19812" ht="15" customHeight="1"/>
    <row r="19813" ht="15" customHeight="1"/>
    <row r="19814" ht="15" customHeight="1"/>
    <row r="19815" ht="15" customHeight="1"/>
    <row r="19816" ht="15" customHeight="1"/>
    <row r="19817" ht="15" customHeight="1"/>
    <row r="19818" ht="15" customHeight="1"/>
    <row r="19819" ht="15" customHeight="1"/>
    <row r="19820" ht="15" customHeight="1"/>
    <row r="19821" ht="15" customHeight="1"/>
    <row r="19822" ht="15" customHeight="1"/>
    <row r="19823" ht="15" customHeight="1"/>
    <row r="19824" ht="15" customHeight="1"/>
    <row r="19825" ht="15" customHeight="1"/>
    <row r="19826" ht="15" customHeight="1"/>
    <row r="19827" ht="15" customHeight="1"/>
    <row r="19828" ht="15" customHeight="1"/>
    <row r="19829" ht="15" customHeight="1"/>
    <row r="19830" ht="15" customHeight="1"/>
    <row r="19831" ht="15" customHeight="1"/>
    <row r="19832" ht="15" customHeight="1"/>
    <row r="19833" ht="15" customHeight="1"/>
    <row r="19834" ht="15" customHeight="1"/>
    <row r="19835" ht="15" customHeight="1"/>
    <row r="19836" ht="15" customHeight="1"/>
    <row r="19837" ht="15" customHeight="1"/>
    <row r="19838" ht="15" customHeight="1"/>
    <row r="19839" ht="15" customHeight="1"/>
    <row r="19840" ht="15" customHeight="1"/>
    <row r="19841" ht="15" customHeight="1"/>
    <row r="19842" ht="15" customHeight="1"/>
    <row r="19843" ht="15" customHeight="1"/>
    <row r="19844" ht="15" customHeight="1"/>
    <row r="19845" ht="15" customHeight="1"/>
    <row r="19846" ht="15" customHeight="1"/>
    <row r="19847" ht="15" customHeight="1"/>
    <row r="19848" ht="15" customHeight="1"/>
    <row r="19849" ht="15" customHeight="1"/>
    <row r="19850" ht="15" customHeight="1"/>
    <row r="19851" ht="15" customHeight="1"/>
    <row r="19852" ht="15" customHeight="1"/>
    <row r="19853" ht="15" customHeight="1"/>
    <row r="19854" ht="15" customHeight="1"/>
    <row r="19855" ht="15" customHeight="1"/>
    <row r="19856" ht="15" customHeight="1"/>
    <row r="19857" ht="15" customHeight="1"/>
    <row r="19858" ht="15" customHeight="1"/>
    <row r="19859" ht="15" customHeight="1"/>
    <row r="19860" ht="15" customHeight="1"/>
    <row r="19861" ht="15" customHeight="1"/>
    <row r="19862" ht="15" customHeight="1"/>
    <row r="19863" ht="15" customHeight="1"/>
    <row r="19864" ht="15" customHeight="1"/>
    <row r="19865" ht="15" customHeight="1"/>
    <row r="19866" ht="15" customHeight="1"/>
    <row r="19867" ht="15" customHeight="1"/>
    <row r="19868" ht="15" customHeight="1"/>
    <row r="19869" ht="15" customHeight="1"/>
    <row r="19870" ht="15" customHeight="1"/>
    <row r="19871" ht="15" customHeight="1"/>
    <row r="19872" ht="15" customHeight="1"/>
    <row r="19873" ht="15" customHeight="1"/>
    <row r="19874" ht="15" customHeight="1"/>
    <row r="19875" ht="15" customHeight="1"/>
    <row r="19876" ht="15" customHeight="1"/>
    <row r="19877" ht="15" customHeight="1"/>
    <row r="19878" ht="15" customHeight="1"/>
    <row r="19879" ht="15" customHeight="1"/>
    <row r="19880" ht="15" customHeight="1"/>
    <row r="19881" ht="15" customHeight="1"/>
    <row r="19882" ht="15" customHeight="1"/>
    <row r="19883" ht="15" customHeight="1"/>
    <row r="19884" ht="15" customHeight="1"/>
    <row r="19885" ht="15" customHeight="1"/>
    <row r="19886" ht="15" customHeight="1"/>
    <row r="19887" ht="15" customHeight="1"/>
    <row r="19888" ht="15" customHeight="1"/>
    <row r="19889" ht="15" customHeight="1"/>
    <row r="19890" ht="15" customHeight="1"/>
    <row r="19891" ht="15" customHeight="1"/>
    <row r="19892" ht="15" customHeight="1"/>
    <row r="19893" ht="15" customHeight="1"/>
    <row r="19894" ht="15" customHeight="1"/>
    <row r="19895" ht="15" customHeight="1"/>
    <row r="19896" ht="15" customHeight="1"/>
    <row r="19897" ht="15" customHeight="1"/>
    <row r="19898" ht="15" customHeight="1"/>
    <row r="19899" ht="15" customHeight="1"/>
    <row r="19900" ht="15" customHeight="1"/>
    <row r="19901" ht="15" customHeight="1"/>
    <row r="19902" ht="15" customHeight="1"/>
    <row r="19903" ht="15" customHeight="1"/>
    <row r="19904" ht="15" customHeight="1"/>
    <row r="19905" ht="15" customHeight="1"/>
    <row r="19906" ht="15" customHeight="1"/>
    <row r="19907" ht="15" customHeight="1"/>
    <row r="19908" ht="15" customHeight="1"/>
    <row r="19909" ht="15" customHeight="1"/>
    <row r="19910" ht="15" customHeight="1"/>
    <row r="19911" ht="15" customHeight="1"/>
    <row r="19912" ht="15" customHeight="1"/>
    <row r="19913" ht="15" customHeight="1"/>
    <row r="19914" ht="15" customHeight="1"/>
    <row r="19915" ht="15" customHeight="1"/>
    <row r="19916" ht="15" customHeight="1"/>
    <row r="19917" ht="15" customHeight="1"/>
    <row r="19918" ht="15" customHeight="1"/>
    <row r="19919" ht="15" customHeight="1"/>
    <row r="19920" ht="15" customHeight="1"/>
    <row r="19921" ht="15" customHeight="1"/>
    <row r="19922" ht="15" customHeight="1"/>
    <row r="19923" ht="15" customHeight="1"/>
    <row r="19924" ht="15" customHeight="1"/>
    <row r="19925" ht="15" customHeight="1"/>
    <row r="19926" ht="15" customHeight="1"/>
    <row r="19927" ht="15" customHeight="1"/>
    <row r="19928" ht="15" customHeight="1"/>
    <row r="19929" ht="15" customHeight="1"/>
    <row r="19930" ht="15" customHeight="1"/>
    <row r="19931" ht="15" customHeight="1"/>
    <row r="19932" ht="15" customHeight="1"/>
    <row r="19933" ht="15" customHeight="1"/>
    <row r="19934" ht="15" customHeight="1"/>
    <row r="19935" ht="15" customHeight="1"/>
    <row r="19936" ht="15" customHeight="1"/>
    <row r="19937" ht="15" customHeight="1"/>
    <row r="19938" ht="15" customHeight="1"/>
    <row r="19939" ht="15" customHeight="1"/>
    <row r="19940" ht="15" customHeight="1"/>
    <row r="19941" ht="15" customHeight="1"/>
    <row r="19942" ht="15" customHeight="1"/>
    <row r="19943" ht="15" customHeight="1"/>
    <row r="19944" ht="15" customHeight="1"/>
    <row r="19945" ht="15" customHeight="1"/>
    <row r="19946" ht="15" customHeight="1"/>
    <row r="19947" ht="15" customHeight="1"/>
    <row r="19948" ht="15" customHeight="1"/>
    <row r="19949" ht="15" customHeight="1"/>
    <row r="19950" ht="15" customHeight="1"/>
    <row r="19951" ht="15" customHeight="1"/>
    <row r="19952" ht="15" customHeight="1"/>
    <row r="19953" ht="15" customHeight="1"/>
    <row r="19954" ht="15" customHeight="1"/>
    <row r="19955" ht="15" customHeight="1"/>
    <row r="19956" ht="15" customHeight="1"/>
    <row r="19957" ht="15" customHeight="1"/>
    <row r="19958" ht="15" customHeight="1"/>
    <row r="19959" ht="15" customHeight="1"/>
    <row r="19960" ht="15" customHeight="1"/>
    <row r="19961" ht="15" customHeight="1"/>
    <row r="19962" ht="15" customHeight="1"/>
    <row r="19963" ht="15" customHeight="1"/>
    <row r="19964" ht="15" customHeight="1"/>
    <row r="19965" ht="15" customHeight="1"/>
    <row r="19966" ht="15" customHeight="1"/>
    <row r="19967" ht="15" customHeight="1"/>
    <row r="19968" ht="15" customHeight="1"/>
    <row r="19969" ht="15" customHeight="1"/>
    <row r="19970" ht="15" customHeight="1"/>
    <row r="19971" ht="15" customHeight="1"/>
    <row r="19972" ht="15" customHeight="1"/>
    <row r="19973" ht="15" customHeight="1"/>
    <row r="19974" ht="15" customHeight="1"/>
    <row r="19975" ht="15" customHeight="1"/>
    <row r="19976" ht="15" customHeight="1"/>
    <row r="19977" ht="15" customHeight="1"/>
    <row r="19978" ht="15" customHeight="1"/>
    <row r="19979" ht="15" customHeight="1"/>
    <row r="19980" ht="15" customHeight="1"/>
    <row r="19981" ht="15" customHeight="1"/>
    <row r="19982" ht="15" customHeight="1"/>
    <row r="19983" ht="15" customHeight="1"/>
    <row r="19984" ht="15" customHeight="1"/>
    <row r="19985" ht="15" customHeight="1"/>
    <row r="19986" ht="15" customHeight="1"/>
    <row r="19987" ht="15" customHeight="1"/>
    <row r="19988" ht="15" customHeight="1"/>
    <row r="19989" ht="15" customHeight="1"/>
    <row r="19990" ht="15" customHeight="1"/>
    <row r="19991" ht="15" customHeight="1"/>
    <row r="19992" ht="15" customHeight="1"/>
    <row r="19993" ht="15" customHeight="1"/>
    <row r="19994" ht="15" customHeight="1"/>
    <row r="19995" ht="15" customHeight="1"/>
    <row r="19996" ht="15" customHeight="1"/>
    <row r="19997" ht="15" customHeight="1"/>
    <row r="19998" ht="15" customHeight="1"/>
    <row r="19999" ht="15" customHeight="1"/>
    <row r="20000" ht="15" customHeight="1"/>
    <row r="20001" ht="15" customHeight="1"/>
    <row r="20002" ht="15" customHeight="1"/>
    <row r="20003" ht="15" customHeight="1"/>
    <row r="20004" ht="15" customHeight="1"/>
    <row r="20005" ht="15" customHeight="1"/>
    <row r="20006" ht="15" customHeight="1"/>
    <row r="20007" ht="15" customHeight="1"/>
    <row r="20008" ht="15" customHeight="1"/>
    <row r="20009" ht="15" customHeight="1"/>
    <row r="20010" ht="15" customHeight="1"/>
    <row r="20011" ht="15" customHeight="1"/>
    <row r="20012" ht="15" customHeight="1"/>
    <row r="20013" ht="15" customHeight="1"/>
    <row r="20014" ht="15" customHeight="1"/>
    <row r="20015" ht="15" customHeight="1"/>
    <row r="20016" ht="15" customHeight="1"/>
    <row r="20017" ht="15" customHeight="1"/>
    <row r="20018" ht="15" customHeight="1"/>
    <row r="20019" ht="15" customHeight="1"/>
    <row r="20020" ht="15" customHeight="1"/>
    <row r="20021" ht="15" customHeight="1"/>
    <row r="20022" ht="15" customHeight="1"/>
    <row r="20023" ht="15" customHeight="1"/>
    <row r="20024" ht="15" customHeight="1"/>
    <row r="20025" ht="15" customHeight="1"/>
    <row r="20026" ht="15" customHeight="1"/>
    <row r="20027" ht="15" customHeight="1"/>
    <row r="20028" ht="15" customHeight="1"/>
    <row r="20029" ht="15" customHeight="1"/>
    <row r="20030" ht="15" customHeight="1"/>
    <row r="20031" ht="15" customHeight="1"/>
    <row r="20032" ht="15" customHeight="1"/>
    <row r="20033" ht="15" customHeight="1"/>
    <row r="20034" ht="15" customHeight="1"/>
    <row r="20035" ht="15" customHeight="1"/>
    <row r="20036" ht="15" customHeight="1"/>
    <row r="20037" ht="15" customHeight="1"/>
    <row r="20038" ht="15" customHeight="1"/>
    <row r="20039" ht="15" customHeight="1"/>
    <row r="20040" ht="15" customHeight="1"/>
    <row r="20041" ht="15" customHeight="1"/>
    <row r="20042" ht="15" customHeight="1"/>
    <row r="20043" ht="15" customHeight="1"/>
    <row r="20044" ht="15" customHeight="1"/>
    <row r="20045" ht="15" customHeight="1"/>
    <row r="20046" ht="15" customHeight="1"/>
    <row r="20047" ht="15" customHeight="1"/>
    <row r="20048" ht="15" customHeight="1"/>
    <row r="20049" ht="15" customHeight="1"/>
    <row r="20050" ht="15" customHeight="1"/>
    <row r="20051" ht="15" customHeight="1"/>
    <row r="20052" ht="15" customHeight="1"/>
    <row r="20053" ht="15" customHeight="1"/>
    <row r="20054" ht="15" customHeight="1"/>
    <row r="20055" ht="15" customHeight="1"/>
    <row r="20056" ht="15" customHeight="1"/>
    <row r="20057" ht="15" customHeight="1"/>
    <row r="20058" ht="15" customHeight="1"/>
    <row r="20059" ht="15" customHeight="1"/>
    <row r="20060" ht="15" customHeight="1"/>
    <row r="20061" ht="15" customHeight="1"/>
    <row r="20062" ht="15" customHeight="1"/>
    <row r="20063" ht="15" customHeight="1"/>
    <row r="20064" ht="15" customHeight="1"/>
    <row r="20065" ht="15" customHeight="1"/>
    <row r="20066" ht="15" customHeight="1"/>
    <row r="20067" ht="15" customHeight="1"/>
    <row r="20068" ht="15" customHeight="1"/>
    <row r="20069" ht="15" customHeight="1"/>
    <row r="20070" ht="15" customHeight="1"/>
    <row r="20071" ht="15" customHeight="1"/>
    <row r="20072" ht="15" customHeight="1"/>
    <row r="20073" ht="15" customHeight="1"/>
    <row r="20074" ht="15" customHeight="1"/>
    <row r="20075" ht="15" customHeight="1"/>
    <row r="20076" ht="15" customHeight="1"/>
    <row r="20077" ht="15" customHeight="1"/>
    <row r="20078" ht="15" customHeight="1"/>
    <row r="20079" ht="15" customHeight="1"/>
    <row r="20080" ht="15" customHeight="1"/>
    <row r="20081" ht="15" customHeight="1"/>
    <row r="20082" ht="15" customHeight="1"/>
    <row r="20083" ht="15" customHeight="1"/>
    <row r="20084" ht="15" customHeight="1"/>
    <row r="20085" ht="15" customHeight="1"/>
    <row r="20086" ht="15" customHeight="1"/>
    <row r="20087" ht="15" customHeight="1"/>
    <row r="20088" ht="15" customHeight="1"/>
    <row r="20089" ht="15" customHeight="1"/>
    <row r="20090" ht="15" customHeight="1"/>
    <row r="20091" ht="15" customHeight="1"/>
    <row r="20092" ht="15" customHeight="1"/>
    <row r="20093" ht="15" customHeight="1"/>
    <row r="20094" ht="15" customHeight="1"/>
    <row r="20095" ht="15" customHeight="1"/>
    <row r="20096" ht="15" customHeight="1"/>
    <row r="20097" ht="15" customHeight="1"/>
    <row r="20098" ht="15" customHeight="1"/>
    <row r="20099" ht="15" customHeight="1"/>
    <row r="20100" ht="15" customHeight="1"/>
    <row r="20101" ht="15" customHeight="1"/>
    <row r="20102" ht="15" customHeight="1"/>
    <row r="20103" ht="15" customHeight="1"/>
    <row r="20104" ht="15" customHeight="1"/>
    <row r="20105" ht="15" customHeight="1"/>
    <row r="20106" ht="15" customHeight="1"/>
    <row r="20107" ht="15" customHeight="1"/>
    <row r="20108" ht="15" customHeight="1"/>
    <row r="20109" ht="15" customHeight="1"/>
    <row r="20110" ht="15" customHeight="1"/>
    <row r="20111" ht="15" customHeight="1"/>
    <row r="20112" ht="15" customHeight="1"/>
    <row r="20113" ht="15" customHeight="1"/>
    <row r="20114" ht="15" customHeight="1"/>
    <row r="20115" ht="15" customHeight="1"/>
    <row r="20116" ht="15" customHeight="1"/>
    <row r="20117" ht="15" customHeight="1"/>
    <row r="20118" ht="15" customHeight="1"/>
    <row r="20119" ht="15" customHeight="1"/>
    <row r="20120" ht="15" customHeight="1"/>
    <row r="20121" ht="15" customHeight="1"/>
    <row r="20122" ht="15" customHeight="1"/>
    <row r="20123" ht="15" customHeight="1"/>
    <row r="20124" ht="15" customHeight="1"/>
    <row r="20125" ht="15" customHeight="1"/>
    <row r="20126" ht="15" customHeight="1"/>
    <row r="20127" ht="15" customHeight="1"/>
    <row r="20128" ht="15" customHeight="1"/>
    <row r="20129" ht="15" customHeight="1"/>
    <row r="20130" ht="15" customHeight="1"/>
    <row r="20131" ht="15" customHeight="1"/>
    <row r="20132" ht="15" customHeight="1"/>
    <row r="20133" ht="15" customHeight="1"/>
    <row r="20134" ht="15" customHeight="1"/>
    <row r="20135" ht="15" customHeight="1"/>
    <row r="20136" ht="15" customHeight="1"/>
    <row r="20137" ht="15" customHeight="1"/>
    <row r="20138" ht="15" customHeight="1"/>
    <row r="20139" ht="15" customHeight="1"/>
    <row r="20140" ht="15" customHeight="1"/>
    <row r="20141" ht="15" customHeight="1"/>
    <row r="20142" ht="15" customHeight="1"/>
    <row r="20143" ht="15" customHeight="1"/>
    <row r="20144" ht="15" customHeight="1"/>
    <row r="20145" ht="15" customHeight="1"/>
    <row r="20146" ht="15" customHeight="1"/>
    <row r="20147" ht="15" customHeight="1"/>
    <row r="20148" ht="15" customHeight="1"/>
    <row r="20149" ht="15" customHeight="1"/>
    <row r="20150" ht="15" customHeight="1"/>
    <row r="20151" ht="15" customHeight="1"/>
    <row r="20152" ht="15" customHeight="1"/>
    <row r="20153" ht="15" customHeight="1"/>
    <row r="20154" ht="15" customHeight="1"/>
    <row r="20155" ht="15" customHeight="1"/>
    <row r="20156" ht="15" customHeight="1"/>
    <row r="20157" ht="15" customHeight="1"/>
    <row r="20158" ht="15" customHeight="1"/>
    <row r="20159" ht="15" customHeight="1"/>
    <row r="20160" ht="15" customHeight="1"/>
    <row r="20161" ht="15" customHeight="1"/>
    <row r="20162" ht="15" customHeight="1"/>
    <row r="20163" ht="15" customHeight="1"/>
    <row r="20164" ht="15" customHeight="1"/>
    <row r="20165" ht="15" customHeight="1"/>
    <row r="20166" ht="15" customHeight="1"/>
    <row r="20167" ht="15" customHeight="1"/>
    <row r="20168" ht="15" customHeight="1"/>
    <row r="20169" ht="15" customHeight="1"/>
    <row r="20170" ht="15" customHeight="1"/>
    <row r="20171" ht="15" customHeight="1"/>
    <row r="20172" ht="15" customHeight="1"/>
    <row r="20173" ht="15" customHeight="1"/>
    <row r="20174" ht="15" customHeight="1"/>
    <row r="20175" ht="15" customHeight="1"/>
    <row r="20176" ht="15" customHeight="1"/>
    <row r="20177" ht="15" customHeight="1"/>
    <row r="20178" ht="15" customHeight="1"/>
    <row r="20179" ht="15" customHeight="1"/>
    <row r="20180" ht="15" customHeight="1"/>
    <row r="20181" ht="15" customHeight="1"/>
    <row r="20182" ht="15" customHeight="1"/>
    <row r="20183" ht="15" customHeight="1"/>
    <row r="20184" ht="15" customHeight="1"/>
    <row r="20185" ht="15" customHeight="1"/>
    <row r="20186" ht="15" customHeight="1"/>
    <row r="20187" ht="15" customHeight="1"/>
    <row r="20188" ht="15" customHeight="1"/>
    <row r="20189" ht="15" customHeight="1"/>
    <row r="20190" ht="15" customHeight="1"/>
    <row r="20191" ht="15" customHeight="1"/>
    <row r="20192" ht="15" customHeight="1"/>
    <row r="20193" ht="15" customHeight="1"/>
    <row r="20194" ht="15" customHeight="1"/>
    <row r="20195" ht="15" customHeight="1"/>
    <row r="20196" ht="15" customHeight="1"/>
    <row r="20197" ht="15" customHeight="1"/>
    <row r="20198" ht="15" customHeight="1"/>
    <row r="20199" ht="15" customHeight="1"/>
    <row r="20200" ht="15" customHeight="1"/>
    <row r="20201" ht="15" customHeight="1"/>
    <row r="20202" ht="15" customHeight="1"/>
    <row r="20203" ht="15" customHeight="1"/>
    <row r="20204" ht="15" customHeight="1"/>
    <row r="20205" ht="15" customHeight="1"/>
    <row r="20206" ht="15" customHeight="1"/>
    <row r="20207" ht="15" customHeight="1"/>
    <row r="20208" ht="15" customHeight="1"/>
    <row r="20209" ht="15" customHeight="1"/>
    <row r="20210" ht="15" customHeight="1"/>
    <row r="20211" ht="15" customHeight="1"/>
    <row r="20212" ht="15" customHeight="1"/>
    <row r="20213" ht="15" customHeight="1"/>
    <row r="20214" ht="15" customHeight="1"/>
    <row r="20215" ht="15" customHeight="1"/>
    <row r="20216" ht="15" customHeight="1"/>
    <row r="20217" ht="15" customHeight="1"/>
    <row r="20218" ht="15" customHeight="1"/>
    <row r="20219" ht="15" customHeight="1"/>
    <row r="20220" ht="15" customHeight="1"/>
    <row r="20221" ht="15" customHeight="1"/>
    <row r="20222" ht="15" customHeight="1"/>
    <row r="20223" ht="15" customHeight="1"/>
    <row r="20224" ht="15" customHeight="1"/>
    <row r="20225" ht="15" customHeight="1"/>
    <row r="20226" ht="15" customHeight="1"/>
    <row r="20227" ht="15" customHeight="1"/>
    <row r="20228" ht="15" customHeight="1"/>
    <row r="20229" ht="15" customHeight="1"/>
    <row r="20230" ht="15" customHeight="1"/>
    <row r="20231" ht="15" customHeight="1"/>
    <row r="20232" ht="15" customHeight="1"/>
    <row r="20233" ht="15" customHeight="1"/>
    <row r="20234" ht="15" customHeight="1"/>
    <row r="20235" ht="15" customHeight="1"/>
    <row r="20236" ht="15" customHeight="1"/>
    <row r="20237" ht="15" customHeight="1"/>
    <row r="20238" ht="15" customHeight="1"/>
    <row r="20239" ht="15" customHeight="1"/>
    <row r="20240" ht="15" customHeight="1"/>
    <row r="20241" ht="15" customHeight="1"/>
    <row r="20242" ht="15" customHeight="1"/>
    <row r="20243" ht="15" customHeight="1"/>
    <row r="20244" ht="15" customHeight="1"/>
    <row r="20245" ht="15" customHeight="1"/>
    <row r="20246" ht="15" customHeight="1"/>
    <row r="20247" ht="15" customHeight="1"/>
    <row r="20248" ht="15" customHeight="1"/>
    <row r="20249" ht="15" customHeight="1"/>
    <row r="20250" ht="15" customHeight="1"/>
    <row r="20251" ht="15" customHeight="1"/>
    <row r="20252" ht="15" customHeight="1"/>
    <row r="20253" ht="15" customHeight="1"/>
    <row r="20254" ht="15" customHeight="1"/>
    <row r="20255" ht="15" customHeight="1"/>
    <row r="20256" ht="15" customHeight="1"/>
    <row r="20257" ht="15" customHeight="1"/>
    <row r="20258" ht="15" customHeight="1"/>
    <row r="20259" ht="15" customHeight="1"/>
    <row r="20260" ht="15" customHeight="1"/>
    <row r="20261" ht="15" customHeight="1"/>
    <row r="20262" ht="15" customHeight="1"/>
    <row r="20263" ht="15" customHeight="1"/>
    <row r="20264" ht="15" customHeight="1"/>
    <row r="20265" ht="15" customHeight="1"/>
    <row r="20266" ht="15" customHeight="1"/>
    <row r="20267" ht="15" customHeight="1"/>
    <row r="20268" ht="15" customHeight="1"/>
    <row r="20269" ht="15" customHeight="1"/>
    <row r="20270" ht="15" customHeight="1"/>
    <row r="20271" ht="15" customHeight="1"/>
    <row r="20272" ht="15" customHeight="1"/>
    <row r="20273" ht="15" customHeight="1"/>
    <row r="20274" ht="15" customHeight="1"/>
    <row r="20275" ht="15" customHeight="1"/>
    <row r="20276" ht="15" customHeight="1"/>
    <row r="20277" ht="15" customHeight="1"/>
    <row r="20278" ht="15" customHeight="1"/>
    <row r="20279" ht="15" customHeight="1"/>
    <row r="20280" ht="15" customHeight="1"/>
    <row r="20281" ht="15" customHeight="1"/>
    <row r="20282" ht="15" customHeight="1"/>
    <row r="20283" ht="15" customHeight="1"/>
    <row r="20284" ht="15" customHeight="1"/>
    <row r="20285" ht="15" customHeight="1"/>
    <row r="20286" ht="15" customHeight="1"/>
    <row r="20287" ht="15" customHeight="1"/>
    <row r="20288" ht="15" customHeight="1"/>
    <row r="20289" ht="15" customHeight="1"/>
    <row r="20290" ht="15" customHeight="1"/>
    <row r="20291" ht="15" customHeight="1"/>
    <row r="20292" ht="15" customHeight="1"/>
    <row r="20293" ht="15" customHeight="1"/>
    <row r="20294" ht="15" customHeight="1"/>
    <row r="20295" ht="15" customHeight="1"/>
    <row r="20296" ht="15" customHeight="1"/>
    <row r="20297" ht="15" customHeight="1"/>
    <row r="20298" ht="15" customHeight="1"/>
    <row r="20299" ht="15" customHeight="1"/>
    <row r="20300" ht="15" customHeight="1"/>
    <row r="20301" ht="15" customHeight="1"/>
    <row r="20302" ht="15" customHeight="1"/>
    <row r="20303" ht="15" customHeight="1"/>
    <row r="20304" ht="15" customHeight="1"/>
    <row r="20305" ht="15" customHeight="1"/>
    <row r="20306" ht="15" customHeight="1"/>
    <row r="20307" ht="15" customHeight="1"/>
    <row r="20308" ht="15" customHeight="1"/>
    <row r="20309" ht="15" customHeight="1"/>
    <row r="20310" ht="15" customHeight="1"/>
    <row r="20311" ht="15" customHeight="1"/>
    <row r="20312" ht="15" customHeight="1"/>
    <row r="20313" ht="15" customHeight="1"/>
    <row r="20314" ht="15" customHeight="1"/>
    <row r="20315" ht="15" customHeight="1"/>
    <row r="20316" ht="15" customHeight="1"/>
    <row r="20317" ht="15" customHeight="1"/>
    <row r="20318" ht="15" customHeight="1"/>
    <row r="20319" ht="15" customHeight="1"/>
    <row r="20320" ht="15" customHeight="1"/>
    <row r="20321" ht="15" customHeight="1"/>
    <row r="20322" ht="15" customHeight="1"/>
    <row r="20323" ht="15" customHeight="1"/>
    <row r="20324" ht="15" customHeight="1"/>
    <row r="20325" ht="15" customHeight="1"/>
    <row r="20326" ht="15" customHeight="1"/>
    <row r="20327" ht="15" customHeight="1"/>
    <row r="20328" ht="15" customHeight="1"/>
    <row r="20329" ht="15" customHeight="1"/>
    <row r="20330" ht="15" customHeight="1"/>
    <row r="20331" ht="15" customHeight="1"/>
    <row r="20332" ht="15" customHeight="1"/>
    <row r="20333" ht="15" customHeight="1"/>
    <row r="20334" ht="15" customHeight="1"/>
    <row r="20335" ht="15" customHeight="1"/>
    <row r="20336" ht="15" customHeight="1"/>
    <row r="20337" ht="15" customHeight="1"/>
    <row r="20338" ht="15" customHeight="1"/>
    <row r="20339" ht="15" customHeight="1"/>
    <row r="20340" ht="15" customHeight="1"/>
    <row r="20341" ht="15" customHeight="1"/>
    <row r="20342" ht="15" customHeight="1"/>
    <row r="20343" ht="15" customHeight="1"/>
    <row r="20344" ht="15" customHeight="1"/>
    <row r="20345" ht="15" customHeight="1"/>
    <row r="20346" ht="15" customHeight="1"/>
    <row r="20347" ht="15" customHeight="1"/>
    <row r="20348" ht="15" customHeight="1"/>
    <row r="20349" ht="15" customHeight="1"/>
    <row r="20350" ht="15" customHeight="1"/>
    <row r="20351" ht="15" customHeight="1"/>
    <row r="20352" ht="15" customHeight="1"/>
    <row r="20353" ht="15" customHeight="1"/>
    <row r="20354" ht="15" customHeight="1"/>
    <row r="20355" ht="15" customHeight="1"/>
    <row r="20356" ht="15" customHeight="1"/>
    <row r="20357" ht="15" customHeight="1"/>
    <row r="20358" ht="15" customHeight="1"/>
    <row r="20359" ht="15" customHeight="1"/>
    <row r="20360" ht="15" customHeight="1"/>
    <row r="20361" ht="15" customHeight="1"/>
    <row r="20362" ht="15" customHeight="1"/>
    <row r="20363" ht="15" customHeight="1"/>
    <row r="20364" ht="15" customHeight="1"/>
    <row r="20365" ht="15" customHeight="1"/>
    <row r="20366" ht="15" customHeight="1"/>
    <row r="20367" ht="15" customHeight="1"/>
    <row r="20368" ht="15" customHeight="1"/>
    <row r="20369" ht="15" customHeight="1"/>
    <row r="20370" ht="15" customHeight="1"/>
    <row r="20371" ht="15" customHeight="1"/>
    <row r="20372" ht="15" customHeight="1"/>
    <row r="20373" ht="15" customHeight="1"/>
    <row r="20374" ht="15" customHeight="1"/>
    <row r="20375" ht="15" customHeight="1"/>
    <row r="20376" ht="15" customHeight="1"/>
    <row r="20377" ht="15" customHeight="1"/>
    <row r="20378" ht="15" customHeight="1"/>
    <row r="20379" ht="15" customHeight="1"/>
    <row r="20380" ht="15" customHeight="1"/>
    <row r="20381" ht="15" customHeight="1"/>
    <row r="20382" ht="15" customHeight="1"/>
    <row r="20383" ht="15" customHeight="1"/>
    <row r="20384" ht="15" customHeight="1"/>
    <row r="20385" ht="15" customHeight="1"/>
    <row r="20386" ht="15" customHeight="1"/>
    <row r="20387" ht="15" customHeight="1"/>
    <row r="20388" ht="15" customHeight="1"/>
    <row r="20389" ht="15" customHeight="1"/>
    <row r="20390" ht="15" customHeight="1"/>
    <row r="20391" ht="15" customHeight="1"/>
    <row r="20392" ht="15" customHeight="1"/>
    <row r="20393" ht="15" customHeight="1"/>
    <row r="20394" ht="15" customHeight="1"/>
    <row r="20395" ht="15" customHeight="1"/>
    <row r="20396" ht="15" customHeight="1"/>
    <row r="20397" ht="15" customHeight="1"/>
    <row r="20398" ht="15" customHeight="1"/>
    <row r="20399" ht="15" customHeight="1"/>
    <row r="20400" ht="15" customHeight="1"/>
    <row r="20401" ht="15" customHeight="1"/>
    <row r="20402" ht="15" customHeight="1"/>
    <row r="20403" ht="15" customHeight="1"/>
    <row r="20404" ht="15" customHeight="1"/>
    <row r="20405" ht="15" customHeight="1"/>
    <row r="20406" ht="15" customHeight="1"/>
    <row r="20407" ht="15" customHeight="1"/>
    <row r="20408" ht="15" customHeight="1"/>
    <row r="20409" ht="15" customHeight="1"/>
    <row r="20410" ht="15" customHeight="1"/>
    <row r="20411" ht="15" customHeight="1"/>
    <row r="20412" ht="15" customHeight="1"/>
    <row r="20413" ht="15" customHeight="1"/>
    <row r="20414" ht="15" customHeight="1"/>
    <row r="20415" ht="15" customHeight="1"/>
    <row r="20416" ht="15" customHeight="1"/>
    <row r="20417" ht="15" customHeight="1"/>
    <row r="20418" ht="15" customHeight="1"/>
    <row r="20419" ht="15" customHeight="1"/>
    <row r="20420" ht="15" customHeight="1"/>
    <row r="20421" ht="15" customHeight="1"/>
    <row r="20422" ht="15" customHeight="1"/>
    <row r="20423" ht="15" customHeight="1"/>
    <row r="20424" ht="15" customHeight="1"/>
    <row r="20425" ht="15" customHeight="1"/>
    <row r="20426" ht="15" customHeight="1"/>
    <row r="20427" ht="15" customHeight="1"/>
    <row r="20428" ht="15" customHeight="1"/>
    <row r="20429" ht="15" customHeight="1"/>
    <row r="20430" ht="15" customHeight="1"/>
    <row r="20431" ht="15" customHeight="1"/>
    <row r="20432" ht="15" customHeight="1"/>
    <row r="20433" ht="15" customHeight="1"/>
    <row r="20434" ht="15" customHeight="1"/>
    <row r="20435" ht="15" customHeight="1"/>
    <row r="20436" ht="15" customHeight="1"/>
    <row r="20437" ht="15" customHeight="1"/>
    <row r="20438" ht="15" customHeight="1"/>
    <row r="20439" ht="15" customHeight="1"/>
    <row r="20440" ht="15" customHeight="1"/>
    <row r="20441" ht="15" customHeight="1"/>
    <row r="20442" ht="15" customHeight="1"/>
    <row r="20443" ht="15" customHeight="1"/>
    <row r="20444" ht="15" customHeight="1"/>
    <row r="20445" ht="15" customHeight="1"/>
    <row r="20446" ht="15" customHeight="1"/>
    <row r="20447" ht="15" customHeight="1"/>
    <row r="20448" ht="15" customHeight="1"/>
    <row r="20449" ht="15" customHeight="1"/>
    <row r="20450" ht="15" customHeight="1"/>
    <row r="20451" ht="15" customHeight="1"/>
    <row r="20452" ht="15" customHeight="1"/>
    <row r="20453" ht="15" customHeight="1"/>
    <row r="20454" ht="15" customHeight="1"/>
    <row r="20455" ht="15" customHeight="1"/>
    <row r="20456" ht="15" customHeight="1"/>
    <row r="20457" ht="15" customHeight="1"/>
    <row r="20458" ht="15" customHeight="1"/>
    <row r="20459" ht="15" customHeight="1"/>
    <row r="20460" ht="15" customHeight="1"/>
    <row r="20461" ht="15" customHeight="1"/>
    <row r="20462" ht="15" customHeight="1"/>
    <row r="20463" ht="15" customHeight="1"/>
    <row r="20464" ht="15" customHeight="1"/>
    <row r="20465" ht="15" customHeight="1"/>
    <row r="20466" ht="15" customHeight="1"/>
    <row r="20467" ht="15" customHeight="1"/>
    <row r="20468" ht="15" customHeight="1"/>
    <row r="20469" ht="15" customHeight="1"/>
    <row r="20470" ht="15" customHeight="1"/>
    <row r="20471" ht="15" customHeight="1"/>
    <row r="20472" ht="15" customHeight="1"/>
    <row r="20473" ht="15" customHeight="1"/>
    <row r="20474" ht="15" customHeight="1"/>
    <row r="20475" ht="15" customHeight="1"/>
    <row r="20476" ht="15" customHeight="1"/>
    <row r="20477" ht="15" customHeight="1"/>
    <row r="20478" ht="15" customHeight="1"/>
    <row r="20479" ht="15" customHeight="1"/>
    <row r="20480" ht="15" customHeight="1"/>
    <row r="20481" ht="15" customHeight="1"/>
    <row r="20482" ht="15" customHeight="1"/>
    <row r="20483" ht="15" customHeight="1"/>
    <row r="20484" ht="15" customHeight="1"/>
    <row r="20485" ht="15" customHeight="1"/>
    <row r="20486" ht="15" customHeight="1"/>
    <row r="20487" ht="15" customHeight="1"/>
    <row r="20488" ht="15" customHeight="1"/>
    <row r="20489" ht="15" customHeight="1"/>
    <row r="20490" ht="15" customHeight="1"/>
    <row r="20491" ht="15" customHeight="1"/>
    <row r="20492" ht="15" customHeight="1"/>
    <row r="20493" ht="15" customHeight="1"/>
    <row r="20494" ht="15" customHeight="1"/>
    <row r="20495" ht="15" customHeight="1"/>
    <row r="20496" ht="15" customHeight="1"/>
    <row r="20497" ht="15" customHeight="1"/>
    <row r="20498" ht="15" customHeight="1"/>
    <row r="20499" ht="15" customHeight="1"/>
    <row r="20500" ht="15" customHeight="1"/>
    <row r="20501" ht="15" customHeight="1"/>
    <row r="20502" ht="15" customHeight="1"/>
    <row r="20503" ht="15" customHeight="1"/>
    <row r="20504" ht="15" customHeight="1"/>
    <row r="20505" ht="15" customHeight="1"/>
    <row r="20506" ht="15" customHeight="1"/>
    <row r="20507" ht="15" customHeight="1"/>
    <row r="20508" ht="15" customHeight="1"/>
    <row r="20509" ht="15" customHeight="1"/>
    <row r="20510" ht="15" customHeight="1"/>
    <row r="20511" ht="15" customHeight="1"/>
    <row r="20512" ht="15" customHeight="1"/>
    <row r="20513" ht="15" customHeight="1"/>
    <row r="20514" ht="15" customHeight="1"/>
    <row r="20515" ht="15" customHeight="1"/>
    <row r="20516" ht="15" customHeight="1"/>
    <row r="20517" ht="15" customHeight="1"/>
    <row r="20518" ht="15" customHeight="1"/>
    <row r="20519" ht="15" customHeight="1"/>
    <row r="20520" ht="15" customHeight="1"/>
    <row r="20521" ht="15" customHeight="1"/>
    <row r="20522" ht="15" customHeight="1"/>
    <row r="20523" ht="15" customHeight="1"/>
    <row r="20524" ht="15" customHeight="1"/>
    <row r="20525" ht="15" customHeight="1"/>
    <row r="20526" ht="15" customHeight="1"/>
    <row r="20527" ht="15" customHeight="1"/>
    <row r="20528" ht="15" customHeight="1"/>
    <row r="20529" ht="15" customHeight="1"/>
    <row r="20530" ht="15" customHeight="1"/>
    <row r="20531" ht="15" customHeight="1"/>
    <row r="20532" ht="15" customHeight="1"/>
    <row r="20533" ht="15" customHeight="1"/>
    <row r="20534" ht="15" customHeight="1"/>
    <row r="20535" ht="15" customHeight="1"/>
    <row r="20536" ht="15" customHeight="1"/>
    <row r="20537" ht="15" customHeight="1"/>
    <row r="20538" ht="15" customHeight="1"/>
    <row r="20539" ht="15" customHeight="1"/>
    <row r="20540" ht="15" customHeight="1"/>
    <row r="20541" ht="15" customHeight="1"/>
    <row r="20542" ht="15" customHeight="1"/>
    <row r="20543" ht="15" customHeight="1"/>
    <row r="20544" ht="15" customHeight="1"/>
    <row r="20545" ht="15" customHeight="1"/>
    <row r="20546" ht="15" customHeight="1"/>
    <row r="20547" ht="15" customHeight="1"/>
    <row r="20548" ht="15" customHeight="1"/>
    <row r="20549" ht="15" customHeight="1"/>
    <row r="20550" ht="15" customHeight="1"/>
    <row r="20551" ht="15" customHeight="1"/>
    <row r="20552" ht="15" customHeight="1"/>
    <row r="20553" ht="15" customHeight="1"/>
    <row r="20554" ht="15" customHeight="1"/>
    <row r="20555" ht="15" customHeight="1"/>
    <row r="20556" ht="15" customHeight="1"/>
    <row r="20557" ht="15" customHeight="1"/>
    <row r="20558" ht="15" customHeight="1"/>
    <row r="20559" ht="15" customHeight="1"/>
    <row r="20560" ht="15" customHeight="1"/>
    <row r="20561" ht="15" customHeight="1"/>
    <row r="20562" ht="15" customHeight="1"/>
    <row r="20563" ht="15" customHeight="1"/>
    <row r="20564" ht="15" customHeight="1"/>
    <row r="20565" ht="15" customHeight="1"/>
    <row r="20566" ht="15" customHeight="1"/>
    <row r="20567" ht="15" customHeight="1"/>
    <row r="20568" ht="15" customHeight="1"/>
    <row r="20569" ht="15" customHeight="1"/>
    <row r="20570" ht="15" customHeight="1"/>
    <row r="20571" ht="15" customHeight="1"/>
    <row r="20572" ht="15" customHeight="1"/>
    <row r="20573" ht="15" customHeight="1"/>
    <row r="20574" ht="15" customHeight="1"/>
    <row r="20575" ht="15" customHeight="1"/>
    <row r="20576" ht="15" customHeight="1"/>
    <row r="20577" ht="15" customHeight="1"/>
    <row r="20578" ht="15" customHeight="1"/>
    <row r="20579" ht="15" customHeight="1"/>
    <row r="20580" ht="15" customHeight="1"/>
    <row r="20581" ht="15" customHeight="1"/>
    <row r="20582" ht="15" customHeight="1"/>
    <row r="20583" ht="15" customHeight="1"/>
    <row r="20584" ht="15" customHeight="1"/>
    <row r="20585" ht="15" customHeight="1"/>
    <row r="20586" ht="15" customHeight="1"/>
    <row r="20587" ht="15" customHeight="1"/>
    <row r="20588" ht="15" customHeight="1"/>
    <row r="20589" ht="15" customHeight="1"/>
    <row r="20590" ht="15" customHeight="1"/>
    <row r="20591" ht="15" customHeight="1"/>
    <row r="20592" ht="15" customHeight="1"/>
    <row r="20593" ht="15" customHeight="1"/>
    <row r="20594" ht="15" customHeight="1"/>
    <row r="20595" ht="15" customHeight="1"/>
    <row r="20596" ht="15" customHeight="1"/>
    <row r="20597" ht="15" customHeight="1"/>
    <row r="20598" ht="15" customHeight="1"/>
    <row r="20599" ht="15" customHeight="1"/>
    <row r="20600" ht="15" customHeight="1"/>
    <row r="20601" ht="15" customHeight="1"/>
    <row r="20602" ht="15" customHeight="1"/>
    <row r="20603" ht="15" customHeight="1"/>
    <row r="20604" ht="15" customHeight="1"/>
    <row r="20605" ht="15" customHeight="1"/>
    <row r="20606" ht="15" customHeight="1"/>
    <row r="20607" ht="15" customHeight="1"/>
    <row r="20608" ht="15" customHeight="1"/>
    <row r="20609" ht="15" customHeight="1"/>
    <row r="20610" ht="15" customHeight="1"/>
    <row r="20611" ht="15" customHeight="1"/>
    <row r="20612" ht="15" customHeight="1"/>
    <row r="20613" ht="15" customHeight="1"/>
    <row r="20614" ht="15" customHeight="1"/>
    <row r="20615" ht="15" customHeight="1"/>
    <row r="20616" ht="15" customHeight="1"/>
    <row r="20617" ht="15" customHeight="1"/>
    <row r="20618" ht="15" customHeight="1"/>
    <row r="20619" ht="15" customHeight="1"/>
    <row r="20620" ht="15" customHeight="1"/>
    <row r="20621" ht="15" customHeight="1"/>
    <row r="20622" ht="15" customHeight="1"/>
    <row r="20623" ht="15" customHeight="1"/>
    <row r="20624" ht="15" customHeight="1"/>
    <row r="20625" ht="15" customHeight="1"/>
    <row r="20626" ht="15" customHeight="1"/>
    <row r="20627" ht="15" customHeight="1"/>
    <row r="20628" ht="15" customHeight="1"/>
    <row r="20629" ht="15" customHeight="1"/>
    <row r="20630" ht="15" customHeight="1"/>
    <row r="20631" ht="15" customHeight="1"/>
    <row r="20632" ht="15" customHeight="1"/>
    <row r="20633" ht="15" customHeight="1"/>
    <row r="20634" ht="15" customHeight="1"/>
    <row r="20635" ht="15" customHeight="1"/>
    <row r="20636" ht="15" customHeight="1"/>
    <row r="20637" ht="15" customHeight="1"/>
    <row r="20638" ht="15" customHeight="1"/>
    <row r="20639" ht="15" customHeight="1"/>
    <row r="20640" ht="15" customHeight="1"/>
    <row r="20641" ht="15" customHeight="1"/>
    <row r="20642" ht="15" customHeight="1"/>
    <row r="20643" ht="15" customHeight="1"/>
    <row r="20644" ht="15" customHeight="1"/>
    <row r="20645" ht="15" customHeight="1"/>
    <row r="20646" ht="15" customHeight="1"/>
    <row r="20647" ht="15" customHeight="1"/>
    <row r="20648" ht="15" customHeight="1"/>
    <row r="20649" ht="15" customHeight="1"/>
    <row r="20650" ht="15" customHeight="1"/>
    <row r="20651" ht="15" customHeight="1"/>
    <row r="20652" ht="15" customHeight="1"/>
    <row r="20653" ht="15" customHeight="1"/>
    <row r="20654" ht="15" customHeight="1"/>
    <row r="20655" ht="15" customHeight="1"/>
    <row r="20656" ht="15" customHeight="1"/>
    <row r="20657" ht="15" customHeight="1"/>
    <row r="20658" ht="15" customHeight="1"/>
    <row r="20659" ht="15" customHeight="1"/>
    <row r="20660" ht="15" customHeight="1"/>
    <row r="20661" ht="15" customHeight="1"/>
    <row r="20662" ht="15" customHeight="1"/>
    <row r="20663" ht="15" customHeight="1"/>
    <row r="20664" ht="15" customHeight="1"/>
    <row r="20665" ht="15" customHeight="1"/>
    <row r="20666" ht="15" customHeight="1"/>
    <row r="20667" ht="15" customHeight="1"/>
    <row r="20668" ht="15" customHeight="1"/>
    <row r="20669" ht="15" customHeight="1"/>
    <row r="20670" ht="15" customHeight="1"/>
    <row r="20671" ht="15" customHeight="1"/>
    <row r="20672" ht="15" customHeight="1"/>
    <row r="20673" ht="15" customHeight="1"/>
    <row r="20674" ht="15" customHeight="1"/>
    <row r="20675" ht="15" customHeight="1"/>
    <row r="20676" ht="15" customHeight="1"/>
    <row r="20677" ht="15" customHeight="1"/>
    <row r="20678" ht="15" customHeight="1"/>
    <row r="20679" ht="15" customHeight="1"/>
    <row r="20680" ht="15" customHeight="1"/>
    <row r="20681" ht="15" customHeight="1"/>
    <row r="20682" ht="15" customHeight="1"/>
    <row r="20683" ht="15" customHeight="1"/>
    <row r="20684" ht="15" customHeight="1"/>
    <row r="20685" ht="15" customHeight="1"/>
    <row r="20686" ht="15" customHeight="1"/>
    <row r="20687" ht="15" customHeight="1"/>
    <row r="20688" ht="15" customHeight="1"/>
    <row r="20689" ht="15" customHeight="1"/>
    <row r="20690" ht="15" customHeight="1"/>
    <row r="20691" ht="15" customHeight="1"/>
    <row r="20692" ht="15" customHeight="1"/>
    <row r="20693" ht="15" customHeight="1"/>
    <row r="20694" ht="15" customHeight="1"/>
    <row r="20695" ht="15" customHeight="1"/>
    <row r="20696" ht="15" customHeight="1"/>
    <row r="20697" ht="15" customHeight="1"/>
    <row r="20698" ht="15" customHeight="1"/>
    <row r="20699" ht="15" customHeight="1"/>
    <row r="20700" ht="15" customHeight="1"/>
    <row r="20701" ht="15" customHeight="1"/>
    <row r="20702" ht="15" customHeight="1"/>
    <row r="20703" ht="15" customHeight="1"/>
    <row r="20704" ht="15" customHeight="1"/>
    <row r="20705" ht="15" customHeight="1"/>
    <row r="20706" ht="15" customHeight="1"/>
    <row r="20707" ht="15" customHeight="1"/>
    <row r="20708" ht="15" customHeight="1"/>
    <row r="20709" ht="15" customHeight="1"/>
    <row r="20710" ht="15" customHeight="1"/>
    <row r="20711" ht="15" customHeight="1"/>
    <row r="20712" ht="15" customHeight="1"/>
    <row r="20713" ht="15" customHeight="1"/>
    <row r="20714" ht="15" customHeight="1"/>
    <row r="20715" ht="15" customHeight="1"/>
    <row r="20716" ht="15" customHeight="1"/>
    <row r="20717" ht="15" customHeight="1"/>
    <row r="20718" ht="15" customHeight="1"/>
    <row r="20719" ht="15" customHeight="1"/>
    <row r="20720" ht="15" customHeight="1"/>
    <row r="20721" ht="15" customHeight="1"/>
    <row r="20722" ht="15" customHeight="1"/>
    <row r="20723" ht="15" customHeight="1"/>
    <row r="20724" ht="15" customHeight="1"/>
    <row r="20725" ht="15" customHeight="1"/>
    <row r="20726" ht="15" customHeight="1"/>
    <row r="20727" ht="15" customHeight="1"/>
    <row r="20728" ht="15" customHeight="1"/>
    <row r="20729" ht="15" customHeight="1"/>
    <row r="20730" ht="15" customHeight="1"/>
    <row r="20731" ht="15" customHeight="1"/>
    <row r="20732" ht="15" customHeight="1"/>
    <row r="20733" ht="15" customHeight="1"/>
    <row r="20734" ht="15" customHeight="1"/>
    <row r="20735" ht="15" customHeight="1"/>
    <row r="20736" ht="15" customHeight="1"/>
    <row r="20737" ht="15" customHeight="1"/>
    <row r="20738" ht="15" customHeight="1"/>
    <row r="20739" ht="15" customHeight="1"/>
    <row r="20740" ht="15" customHeight="1"/>
    <row r="20741" ht="15" customHeight="1"/>
    <row r="20742" ht="15" customHeight="1"/>
    <row r="20743" ht="15" customHeight="1"/>
    <row r="20744" ht="15" customHeight="1"/>
    <row r="20745" ht="15" customHeight="1"/>
    <row r="20746" ht="15" customHeight="1"/>
    <row r="20747" ht="15" customHeight="1"/>
    <row r="20748" ht="15" customHeight="1"/>
    <row r="20749" ht="15" customHeight="1"/>
    <row r="20750" ht="15" customHeight="1"/>
    <row r="20751" ht="15" customHeight="1"/>
    <row r="20752" ht="15" customHeight="1"/>
    <row r="20753" ht="15" customHeight="1"/>
    <row r="20754" ht="15" customHeight="1"/>
    <row r="20755" ht="15" customHeight="1"/>
    <row r="20756" ht="15" customHeight="1"/>
    <row r="20757" ht="15" customHeight="1"/>
    <row r="20758" ht="15" customHeight="1"/>
    <row r="20759" ht="15" customHeight="1"/>
    <row r="20760" ht="15" customHeight="1"/>
    <row r="20761" ht="15" customHeight="1"/>
    <row r="20762" ht="15" customHeight="1"/>
    <row r="20763" ht="15" customHeight="1"/>
    <row r="20764" ht="15" customHeight="1"/>
    <row r="20765" ht="15" customHeight="1"/>
    <row r="20766" ht="15" customHeight="1"/>
    <row r="20767" ht="15" customHeight="1"/>
    <row r="20768" ht="15" customHeight="1"/>
    <row r="20769" ht="15" customHeight="1"/>
    <row r="20770" ht="15" customHeight="1"/>
    <row r="20771" ht="15" customHeight="1"/>
    <row r="20772" ht="15" customHeight="1"/>
    <row r="20773" ht="15" customHeight="1"/>
    <row r="20774" ht="15" customHeight="1"/>
    <row r="20775" ht="15" customHeight="1"/>
    <row r="20776" ht="15" customHeight="1"/>
    <row r="20777" ht="15" customHeight="1"/>
    <row r="20778" ht="15" customHeight="1"/>
    <row r="20779" ht="15" customHeight="1"/>
    <row r="20780" ht="15" customHeight="1"/>
    <row r="20781" ht="15" customHeight="1"/>
    <row r="20782" ht="15" customHeight="1"/>
    <row r="20783" ht="15" customHeight="1"/>
    <row r="20784" ht="15" customHeight="1"/>
    <row r="20785" ht="15" customHeight="1"/>
    <row r="20786" ht="15" customHeight="1"/>
    <row r="20787" ht="15" customHeight="1"/>
    <row r="20788" ht="15" customHeight="1"/>
    <row r="20789" ht="15" customHeight="1"/>
    <row r="20790" ht="15" customHeight="1"/>
    <row r="20791" ht="15" customHeight="1"/>
    <row r="20792" ht="15" customHeight="1"/>
    <row r="20793" ht="15" customHeight="1"/>
    <row r="20794" ht="15" customHeight="1"/>
    <row r="20795" ht="15" customHeight="1"/>
    <row r="20796" ht="15" customHeight="1"/>
    <row r="20797" ht="15" customHeight="1"/>
    <row r="20798" ht="15" customHeight="1"/>
    <row r="20799" ht="15" customHeight="1"/>
    <row r="20800" ht="15" customHeight="1"/>
    <row r="20801" ht="15" customHeight="1"/>
    <row r="20802" ht="15" customHeight="1"/>
    <row r="20803" ht="15" customHeight="1"/>
    <row r="20804" ht="15" customHeight="1"/>
    <row r="20805" ht="15" customHeight="1"/>
    <row r="20806" ht="15" customHeight="1"/>
    <row r="20807" ht="15" customHeight="1"/>
    <row r="20808" ht="15" customHeight="1"/>
    <row r="20809" ht="15" customHeight="1"/>
    <row r="20810" ht="15" customHeight="1"/>
    <row r="20811" ht="15" customHeight="1"/>
    <row r="20812" ht="15" customHeight="1"/>
    <row r="20813" ht="15" customHeight="1"/>
    <row r="20814" ht="15" customHeight="1"/>
    <row r="20815" ht="15" customHeight="1"/>
    <row r="20816" ht="15" customHeight="1"/>
    <row r="20817" ht="15" customHeight="1"/>
    <row r="20818" ht="15" customHeight="1"/>
    <row r="20819" ht="15" customHeight="1"/>
    <row r="20820" ht="15" customHeight="1"/>
    <row r="20821" ht="15" customHeight="1"/>
    <row r="20822" ht="15" customHeight="1"/>
    <row r="20823" ht="15" customHeight="1"/>
    <row r="20824" ht="15" customHeight="1"/>
    <row r="20825" ht="15" customHeight="1"/>
    <row r="20826" ht="15" customHeight="1"/>
    <row r="20827" ht="15" customHeight="1"/>
    <row r="20828" ht="15" customHeight="1"/>
    <row r="20829" ht="15" customHeight="1"/>
    <row r="20830" ht="15" customHeight="1"/>
    <row r="20831" ht="15" customHeight="1"/>
    <row r="20832" ht="15" customHeight="1"/>
    <row r="20833" ht="15" customHeight="1"/>
    <row r="20834" ht="15" customHeight="1"/>
    <row r="20835" ht="15" customHeight="1"/>
    <row r="20836" ht="15" customHeight="1"/>
    <row r="20837" ht="15" customHeight="1"/>
    <row r="20838" ht="15" customHeight="1"/>
    <row r="20839" ht="15" customHeight="1"/>
    <row r="20840" ht="15" customHeight="1"/>
    <row r="20841" ht="15" customHeight="1"/>
    <row r="20842" ht="15" customHeight="1"/>
    <row r="20843" ht="15" customHeight="1"/>
    <row r="20844" ht="15" customHeight="1"/>
    <row r="20845" ht="15" customHeight="1"/>
    <row r="20846" ht="15" customHeight="1"/>
    <row r="20847" ht="15" customHeight="1"/>
    <row r="20848" ht="15" customHeight="1"/>
    <row r="20849" ht="15" customHeight="1"/>
    <row r="20850" ht="15" customHeight="1"/>
    <row r="20851" ht="15" customHeight="1"/>
    <row r="20852" ht="15" customHeight="1"/>
    <row r="20853" ht="15" customHeight="1"/>
    <row r="20854" ht="15" customHeight="1"/>
    <row r="20855" ht="15" customHeight="1"/>
    <row r="20856" ht="15" customHeight="1"/>
    <row r="20857" ht="15" customHeight="1"/>
    <row r="20858" ht="15" customHeight="1"/>
    <row r="20859" ht="15" customHeight="1"/>
    <row r="20860" ht="15" customHeight="1"/>
    <row r="20861" ht="15" customHeight="1"/>
    <row r="20862" ht="15" customHeight="1"/>
    <row r="20863" ht="15" customHeight="1"/>
    <row r="20864" ht="15" customHeight="1"/>
    <row r="20865" ht="15" customHeight="1"/>
    <row r="20866" ht="15" customHeight="1"/>
    <row r="20867" ht="15" customHeight="1"/>
    <row r="20868" ht="15" customHeight="1"/>
    <row r="20869" ht="15" customHeight="1"/>
    <row r="20870" ht="15" customHeight="1"/>
    <row r="20871" ht="15" customHeight="1"/>
    <row r="20872" ht="15" customHeight="1"/>
    <row r="20873" ht="15" customHeight="1"/>
    <row r="20874" ht="15" customHeight="1"/>
    <row r="20875" ht="15" customHeight="1"/>
    <row r="20876" ht="15" customHeight="1"/>
    <row r="20877" ht="15" customHeight="1"/>
    <row r="20878" ht="15" customHeight="1"/>
    <row r="20879" ht="15" customHeight="1"/>
    <row r="20880" ht="15" customHeight="1"/>
    <row r="20881" ht="15" customHeight="1"/>
    <row r="20882" ht="15" customHeight="1"/>
    <row r="20883" ht="15" customHeight="1"/>
    <row r="20884" ht="15" customHeight="1"/>
    <row r="20885" ht="15" customHeight="1"/>
    <row r="20886" ht="15" customHeight="1"/>
    <row r="20887" ht="15" customHeight="1"/>
    <row r="20888" ht="15" customHeight="1"/>
    <row r="20889" ht="15" customHeight="1"/>
    <row r="20890" ht="15" customHeight="1"/>
    <row r="20891" ht="15" customHeight="1"/>
    <row r="20892" ht="15" customHeight="1"/>
    <row r="20893" ht="15" customHeight="1"/>
    <row r="20894" ht="15" customHeight="1"/>
    <row r="20895" ht="15" customHeight="1"/>
    <row r="20896" ht="15" customHeight="1"/>
    <row r="20897" ht="15" customHeight="1"/>
    <row r="20898" ht="15" customHeight="1"/>
    <row r="20899" ht="15" customHeight="1"/>
    <row r="20900" ht="15" customHeight="1"/>
    <row r="20901" ht="15" customHeight="1"/>
    <row r="20902" ht="15" customHeight="1"/>
    <row r="20903" ht="15" customHeight="1"/>
    <row r="20904" ht="15" customHeight="1"/>
    <row r="20905" ht="15" customHeight="1"/>
    <row r="20906" ht="15" customHeight="1"/>
    <row r="20907" ht="15" customHeight="1"/>
    <row r="20908" ht="15" customHeight="1"/>
    <row r="20909" ht="15" customHeight="1"/>
    <row r="20910" ht="15" customHeight="1"/>
    <row r="20911" ht="15" customHeight="1"/>
    <row r="20912" ht="15" customHeight="1"/>
    <row r="20913" ht="15" customHeight="1"/>
    <row r="20914" ht="15" customHeight="1"/>
    <row r="20915" ht="15" customHeight="1"/>
    <row r="20916" ht="15" customHeight="1"/>
    <row r="20917" ht="15" customHeight="1"/>
    <row r="20918" ht="15" customHeight="1"/>
    <row r="20919" ht="15" customHeight="1"/>
    <row r="20920" ht="15" customHeight="1"/>
    <row r="20921" ht="15" customHeight="1"/>
    <row r="20922" ht="15" customHeight="1"/>
    <row r="20923" ht="15" customHeight="1"/>
    <row r="20924" ht="15" customHeight="1"/>
    <row r="20925" ht="15" customHeight="1"/>
    <row r="20926" ht="15" customHeight="1"/>
    <row r="20927" ht="15" customHeight="1"/>
    <row r="20928" ht="15" customHeight="1"/>
    <row r="20929" ht="15" customHeight="1"/>
    <row r="20930" ht="15" customHeight="1"/>
    <row r="20931" ht="15" customHeight="1"/>
    <row r="20932" ht="15" customHeight="1"/>
    <row r="20933" ht="15" customHeight="1"/>
    <row r="20934" ht="15" customHeight="1"/>
    <row r="20935" ht="15" customHeight="1"/>
    <row r="20936" ht="15" customHeight="1"/>
    <row r="20937" ht="15" customHeight="1"/>
    <row r="20938" ht="15" customHeight="1"/>
    <row r="20939" ht="15" customHeight="1"/>
    <row r="20940" ht="15" customHeight="1"/>
    <row r="20941" ht="15" customHeight="1"/>
    <row r="20942" ht="15" customHeight="1"/>
    <row r="20943" ht="15" customHeight="1"/>
    <row r="20944" ht="15" customHeight="1"/>
    <row r="20945" ht="15" customHeight="1"/>
    <row r="20946" ht="15" customHeight="1"/>
    <row r="20947" ht="15" customHeight="1"/>
    <row r="20948" ht="15" customHeight="1"/>
    <row r="20949" ht="15" customHeight="1"/>
    <row r="20950" ht="15" customHeight="1"/>
    <row r="20951" ht="15" customHeight="1"/>
    <row r="20952" ht="15" customHeight="1"/>
    <row r="20953" ht="15" customHeight="1"/>
    <row r="20954" ht="15" customHeight="1"/>
    <row r="20955" ht="15" customHeight="1"/>
    <row r="20956" ht="15" customHeight="1"/>
    <row r="20957" ht="15" customHeight="1"/>
    <row r="20958" ht="15" customHeight="1"/>
    <row r="20959" ht="15" customHeight="1"/>
    <row r="20960" ht="15" customHeight="1"/>
    <row r="20961" ht="15" customHeight="1"/>
    <row r="20962" ht="15" customHeight="1"/>
    <row r="20963" ht="15" customHeight="1"/>
    <row r="20964" ht="15" customHeight="1"/>
    <row r="20965" ht="15" customHeight="1"/>
    <row r="20966" ht="15" customHeight="1"/>
    <row r="20967" ht="15" customHeight="1"/>
    <row r="20968" ht="15" customHeight="1"/>
    <row r="20969" ht="15" customHeight="1"/>
    <row r="20970" ht="15" customHeight="1"/>
    <row r="20971" ht="15" customHeight="1"/>
    <row r="20972" ht="15" customHeight="1"/>
    <row r="20973" ht="15" customHeight="1"/>
    <row r="20974" ht="15" customHeight="1"/>
    <row r="20975" ht="15" customHeight="1"/>
    <row r="20976" ht="15" customHeight="1"/>
    <row r="20977" ht="15" customHeight="1"/>
    <row r="20978" ht="15" customHeight="1"/>
    <row r="20979" ht="15" customHeight="1"/>
    <row r="20980" ht="15" customHeight="1"/>
    <row r="20981" ht="15" customHeight="1"/>
    <row r="20982" ht="15" customHeight="1"/>
    <row r="20983" ht="15" customHeight="1"/>
    <row r="20984" ht="15" customHeight="1"/>
    <row r="20985" ht="15" customHeight="1"/>
    <row r="20986" ht="15" customHeight="1"/>
    <row r="20987" ht="15" customHeight="1"/>
    <row r="20988" ht="15" customHeight="1"/>
    <row r="20989" ht="15" customHeight="1"/>
    <row r="20990" ht="15" customHeight="1"/>
    <row r="20991" ht="15" customHeight="1"/>
    <row r="20992" ht="15" customHeight="1"/>
    <row r="20993" ht="15" customHeight="1"/>
    <row r="20994" ht="15" customHeight="1"/>
    <row r="20995" ht="15" customHeight="1"/>
    <row r="20996" ht="15" customHeight="1"/>
    <row r="20997" ht="15" customHeight="1"/>
    <row r="20998" ht="15" customHeight="1"/>
    <row r="20999" ht="15" customHeight="1"/>
    <row r="21000" ht="15" customHeight="1"/>
    <row r="21001" ht="15" customHeight="1"/>
    <row r="21002" ht="15" customHeight="1"/>
    <row r="21003" ht="15" customHeight="1"/>
    <row r="21004" ht="15" customHeight="1"/>
    <row r="21005" ht="15" customHeight="1"/>
    <row r="21006" ht="15" customHeight="1"/>
    <row r="21007" ht="15" customHeight="1"/>
    <row r="21008" ht="15" customHeight="1"/>
    <row r="21009" ht="15" customHeight="1"/>
    <row r="21010" ht="15" customHeight="1"/>
    <row r="21011" ht="15" customHeight="1"/>
    <row r="21012" ht="15" customHeight="1"/>
    <row r="21013" ht="15" customHeight="1"/>
    <row r="21014" ht="15" customHeight="1"/>
    <row r="21015" ht="15" customHeight="1"/>
    <row r="21016" ht="15" customHeight="1"/>
    <row r="21017" ht="15" customHeight="1"/>
    <row r="21018" ht="15" customHeight="1"/>
    <row r="21019" ht="15" customHeight="1"/>
    <row r="21020" ht="15" customHeight="1"/>
    <row r="21021" ht="15" customHeight="1"/>
    <row r="21022" ht="15" customHeight="1"/>
    <row r="21023" ht="15" customHeight="1"/>
    <row r="21024" ht="15" customHeight="1"/>
    <row r="21025" ht="15" customHeight="1"/>
    <row r="21026" ht="15" customHeight="1"/>
    <row r="21027" ht="15" customHeight="1"/>
    <row r="21028" ht="15" customHeight="1"/>
    <row r="21029" ht="15" customHeight="1"/>
    <row r="21030" ht="15" customHeight="1"/>
    <row r="21031" ht="15" customHeight="1"/>
    <row r="21032" ht="15" customHeight="1"/>
    <row r="21033" ht="15" customHeight="1"/>
    <row r="21034" ht="15" customHeight="1"/>
    <row r="21035" ht="15" customHeight="1"/>
    <row r="21036" ht="15" customHeight="1"/>
    <row r="21037" ht="15" customHeight="1"/>
    <row r="21038" ht="15" customHeight="1"/>
    <row r="21039" ht="15" customHeight="1"/>
    <row r="21040" ht="15" customHeight="1"/>
    <row r="21041" ht="15" customHeight="1"/>
    <row r="21042" ht="15" customHeight="1"/>
    <row r="21043" ht="15" customHeight="1"/>
    <row r="21044" ht="15" customHeight="1"/>
    <row r="21045" ht="15" customHeight="1"/>
    <row r="21046" ht="15" customHeight="1"/>
    <row r="21047" ht="15" customHeight="1"/>
    <row r="21048" ht="15" customHeight="1"/>
    <row r="21049" ht="15" customHeight="1"/>
    <row r="21050" ht="15" customHeight="1"/>
    <row r="21051" ht="15" customHeight="1"/>
    <row r="21052" ht="15" customHeight="1"/>
    <row r="21053" ht="15" customHeight="1"/>
    <row r="21054" ht="15" customHeight="1"/>
    <row r="21055" ht="15" customHeight="1"/>
    <row r="21056" ht="15" customHeight="1"/>
    <row r="21057" ht="15" customHeight="1"/>
    <row r="21058" ht="15" customHeight="1"/>
    <row r="21059" ht="15" customHeight="1"/>
    <row r="21060" ht="15" customHeight="1"/>
    <row r="21061" ht="15" customHeight="1"/>
    <row r="21062" ht="15" customHeight="1"/>
    <row r="21063" ht="15" customHeight="1"/>
    <row r="21064" ht="15" customHeight="1"/>
    <row r="21065" ht="15" customHeight="1"/>
    <row r="21066" ht="15" customHeight="1"/>
    <row r="21067" ht="15" customHeight="1"/>
    <row r="21068" ht="15" customHeight="1"/>
    <row r="21069" ht="15" customHeight="1"/>
    <row r="21070" ht="15" customHeight="1"/>
    <row r="21071" ht="15" customHeight="1"/>
    <row r="21072" ht="15" customHeight="1"/>
    <row r="21073" ht="15" customHeight="1"/>
    <row r="21074" ht="15" customHeight="1"/>
    <row r="21075" ht="15" customHeight="1"/>
    <row r="21076" ht="15" customHeight="1"/>
    <row r="21077" ht="15" customHeight="1"/>
    <row r="21078" ht="15" customHeight="1"/>
    <row r="21079" ht="15" customHeight="1"/>
    <row r="21080" ht="15" customHeight="1"/>
    <row r="21081" ht="15" customHeight="1"/>
    <row r="21082" ht="15" customHeight="1"/>
    <row r="21083" ht="15" customHeight="1"/>
    <row r="21084" ht="15" customHeight="1"/>
    <row r="21085" ht="15" customHeight="1"/>
    <row r="21086" ht="15" customHeight="1"/>
    <row r="21087" ht="15" customHeight="1"/>
    <row r="21088" ht="15" customHeight="1"/>
    <row r="21089" ht="15" customHeight="1"/>
    <row r="21090" ht="15" customHeight="1"/>
    <row r="21091" ht="15" customHeight="1"/>
    <row r="21092" ht="15" customHeight="1"/>
    <row r="21093" ht="15" customHeight="1"/>
    <row r="21094" ht="15" customHeight="1"/>
    <row r="21095" ht="15" customHeight="1"/>
    <row r="21096" ht="15" customHeight="1"/>
    <row r="21097" ht="15" customHeight="1"/>
    <row r="21098" ht="15" customHeight="1"/>
    <row r="21099" ht="15" customHeight="1"/>
    <row r="21100" ht="15" customHeight="1"/>
    <row r="21101" ht="15" customHeight="1"/>
    <row r="21102" ht="15" customHeight="1"/>
    <row r="21103" ht="15" customHeight="1"/>
    <row r="21104" ht="15" customHeight="1"/>
    <row r="21105" ht="15" customHeight="1"/>
    <row r="21106" ht="15" customHeight="1"/>
    <row r="21107" ht="15" customHeight="1"/>
    <row r="21108" ht="15" customHeight="1"/>
    <row r="21109" ht="15" customHeight="1"/>
    <row r="21110" ht="15" customHeight="1"/>
    <row r="21111" ht="15" customHeight="1"/>
    <row r="21112" ht="15" customHeight="1"/>
    <row r="21113" ht="15" customHeight="1"/>
    <row r="21114" ht="15" customHeight="1"/>
    <row r="21115" ht="15" customHeight="1"/>
    <row r="21116" ht="15" customHeight="1"/>
    <row r="21117" ht="15" customHeight="1"/>
    <row r="21118" ht="15" customHeight="1"/>
    <row r="21119" ht="15" customHeight="1"/>
    <row r="21120" ht="15" customHeight="1"/>
    <row r="21121" ht="15" customHeight="1"/>
    <row r="21122" ht="15" customHeight="1"/>
    <row r="21123" ht="15" customHeight="1"/>
    <row r="21124" ht="15" customHeight="1"/>
    <row r="21125" ht="15" customHeight="1"/>
    <row r="21126" ht="15" customHeight="1"/>
    <row r="21127" ht="15" customHeight="1"/>
    <row r="21128" ht="15" customHeight="1"/>
    <row r="21129" ht="15" customHeight="1"/>
    <row r="21130" ht="15" customHeight="1"/>
    <row r="21131" ht="15" customHeight="1"/>
    <row r="21132" ht="15" customHeight="1"/>
    <row r="21133" ht="15" customHeight="1"/>
    <row r="21134" ht="15" customHeight="1"/>
    <row r="21135" ht="15" customHeight="1"/>
    <row r="21136" ht="15" customHeight="1"/>
    <row r="21137" ht="15" customHeight="1"/>
    <row r="21138" ht="15" customHeight="1"/>
    <row r="21139" ht="15" customHeight="1"/>
    <row r="21140" ht="15" customHeight="1"/>
    <row r="21141" ht="15" customHeight="1"/>
    <row r="21142" ht="15" customHeight="1"/>
    <row r="21143" ht="15" customHeight="1"/>
    <row r="21144" ht="15" customHeight="1"/>
    <row r="21145" ht="15" customHeight="1"/>
    <row r="21146" ht="15" customHeight="1"/>
    <row r="21147" ht="15" customHeight="1"/>
    <row r="21148" ht="15" customHeight="1"/>
    <row r="21149" ht="15" customHeight="1"/>
    <row r="21150" ht="15" customHeight="1"/>
    <row r="21151" ht="15" customHeight="1"/>
    <row r="21152" ht="15" customHeight="1"/>
    <row r="21153" ht="15" customHeight="1"/>
    <row r="21154" ht="15" customHeight="1"/>
    <row r="21155" ht="15" customHeight="1"/>
    <row r="21156" ht="15" customHeight="1"/>
    <row r="21157" ht="15" customHeight="1"/>
    <row r="21158" ht="15" customHeight="1"/>
    <row r="21159" ht="15" customHeight="1"/>
    <row r="21160" ht="15" customHeight="1"/>
    <row r="21161" ht="15" customHeight="1"/>
    <row r="21162" ht="15" customHeight="1"/>
    <row r="21163" ht="15" customHeight="1"/>
    <row r="21164" ht="15" customHeight="1"/>
    <row r="21165" ht="15" customHeight="1"/>
    <row r="21166" ht="15" customHeight="1"/>
    <row r="21167" ht="15" customHeight="1"/>
    <row r="21168" ht="15" customHeight="1"/>
    <row r="21169" ht="15" customHeight="1"/>
    <row r="21170" ht="15" customHeight="1"/>
    <row r="21171" ht="15" customHeight="1"/>
    <row r="21172" ht="15" customHeight="1"/>
    <row r="21173" ht="15" customHeight="1"/>
    <row r="21174" ht="15" customHeight="1"/>
    <row r="21175" ht="15" customHeight="1"/>
    <row r="21176" ht="15" customHeight="1"/>
    <row r="21177" ht="15" customHeight="1"/>
    <row r="21178" ht="15" customHeight="1"/>
    <row r="21179" ht="15" customHeight="1"/>
    <row r="21180" ht="15" customHeight="1"/>
    <row r="21181" ht="15" customHeight="1"/>
    <row r="21182" ht="15" customHeight="1"/>
    <row r="21183" ht="15" customHeight="1"/>
    <row r="21184" ht="15" customHeight="1"/>
    <row r="21185" ht="15" customHeight="1"/>
    <row r="21186" ht="15" customHeight="1"/>
    <row r="21187" ht="15" customHeight="1"/>
    <row r="21188" ht="15" customHeight="1"/>
    <row r="21189" ht="15" customHeight="1"/>
    <row r="21190" ht="15" customHeight="1"/>
    <row r="21191" ht="15" customHeight="1"/>
    <row r="21192" ht="15" customHeight="1"/>
    <row r="21193" ht="15" customHeight="1"/>
    <row r="21194" ht="15" customHeight="1"/>
    <row r="21195" ht="15" customHeight="1"/>
    <row r="21196" ht="15" customHeight="1"/>
    <row r="21197" ht="15" customHeight="1"/>
    <row r="21198" ht="15" customHeight="1"/>
    <row r="21199" ht="15" customHeight="1"/>
    <row r="21200" ht="15" customHeight="1"/>
    <row r="21201" ht="15" customHeight="1"/>
    <row r="21202" ht="15" customHeight="1"/>
    <row r="21203" ht="15" customHeight="1"/>
    <row r="21204" ht="15" customHeight="1"/>
    <row r="21205" ht="15" customHeight="1"/>
    <row r="21206" ht="15" customHeight="1"/>
    <row r="21207" ht="15" customHeight="1"/>
    <row r="21208" ht="15" customHeight="1"/>
    <row r="21209" ht="15" customHeight="1"/>
    <row r="21210" ht="15" customHeight="1"/>
    <row r="21211" ht="15" customHeight="1"/>
    <row r="21212" ht="15" customHeight="1"/>
    <row r="21213" ht="15" customHeight="1"/>
    <row r="21214" ht="15" customHeight="1"/>
    <row r="21215" ht="15" customHeight="1"/>
    <row r="21216" ht="15" customHeight="1"/>
    <row r="21217" ht="15" customHeight="1"/>
    <row r="21218" ht="15" customHeight="1"/>
    <row r="21219" ht="15" customHeight="1"/>
    <row r="21220" ht="15" customHeight="1"/>
    <row r="21221" ht="15" customHeight="1"/>
    <row r="21222" ht="15" customHeight="1"/>
    <row r="21223" ht="15" customHeight="1"/>
    <row r="21224" ht="15" customHeight="1"/>
    <row r="21225" ht="15" customHeight="1"/>
    <row r="21226" ht="15" customHeight="1"/>
    <row r="21227" ht="15" customHeight="1"/>
    <row r="21228" ht="15" customHeight="1"/>
    <row r="21229" ht="15" customHeight="1"/>
    <row r="21230" ht="15" customHeight="1"/>
    <row r="21231" ht="15" customHeight="1"/>
    <row r="21232" ht="15" customHeight="1"/>
    <row r="21233" ht="15" customHeight="1"/>
    <row r="21234" ht="15" customHeight="1"/>
    <row r="21235" ht="15" customHeight="1"/>
    <row r="21236" ht="15" customHeight="1"/>
    <row r="21237" ht="15" customHeight="1"/>
    <row r="21238" ht="15" customHeight="1"/>
    <row r="21239" ht="15" customHeight="1"/>
    <row r="21240" ht="15" customHeight="1"/>
    <row r="21241" ht="15" customHeight="1"/>
    <row r="21242" ht="15" customHeight="1"/>
    <row r="21243" ht="15" customHeight="1"/>
    <row r="21244" ht="15" customHeight="1"/>
    <row r="21245" ht="15" customHeight="1"/>
    <row r="21246" ht="15" customHeight="1"/>
    <row r="21247" ht="15" customHeight="1"/>
    <row r="21248" ht="15" customHeight="1"/>
    <row r="21249" ht="15" customHeight="1"/>
    <row r="21250" ht="15" customHeight="1"/>
    <row r="21251" ht="15" customHeight="1"/>
    <row r="21252" ht="15" customHeight="1"/>
    <row r="21253" ht="15" customHeight="1"/>
    <row r="21254" ht="15" customHeight="1"/>
    <row r="21255" ht="15" customHeight="1"/>
    <row r="21256" ht="15" customHeight="1"/>
    <row r="21257" ht="15" customHeight="1"/>
    <row r="21258" ht="15" customHeight="1"/>
    <row r="21259" ht="15" customHeight="1"/>
    <row r="21260" ht="15" customHeight="1"/>
    <row r="21261" ht="15" customHeight="1"/>
    <row r="21262" ht="15" customHeight="1"/>
    <row r="21263" ht="15" customHeight="1"/>
    <row r="21264" ht="15" customHeight="1"/>
    <row r="21265" ht="15" customHeight="1"/>
    <row r="21266" ht="15" customHeight="1"/>
    <row r="21267" ht="15" customHeight="1"/>
    <row r="21268" ht="15" customHeight="1"/>
    <row r="21269" ht="15" customHeight="1"/>
    <row r="21270" ht="15" customHeight="1"/>
    <row r="21271" ht="15" customHeight="1"/>
    <row r="21272" ht="15" customHeight="1"/>
    <row r="21273" ht="15" customHeight="1"/>
    <row r="21274" ht="15" customHeight="1"/>
    <row r="21275" ht="15" customHeight="1"/>
    <row r="21276" ht="15" customHeight="1"/>
    <row r="21277" ht="15" customHeight="1"/>
    <row r="21278" ht="15" customHeight="1"/>
    <row r="21279" ht="15" customHeight="1"/>
    <row r="21280" ht="15" customHeight="1"/>
    <row r="21281" ht="15" customHeight="1"/>
    <row r="21282" ht="15" customHeight="1"/>
    <row r="21283" ht="15" customHeight="1"/>
    <row r="21284" ht="15" customHeight="1"/>
    <row r="21285" ht="15" customHeight="1"/>
    <row r="21286" ht="15" customHeight="1"/>
    <row r="21287" ht="15" customHeight="1"/>
    <row r="21288" ht="15" customHeight="1"/>
    <row r="21289" ht="15" customHeight="1"/>
    <row r="21290" ht="15" customHeight="1"/>
    <row r="21291" ht="15" customHeight="1"/>
    <row r="21292" ht="15" customHeight="1"/>
    <row r="21293" ht="15" customHeight="1"/>
    <row r="21294" ht="15" customHeight="1"/>
    <row r="21295" ht="15" customHeight="1"/>
    <row r="21296" ht="15" customHeight="1"/>
    <row r="21297" ht="15" customHeight="1"/>
    <row r="21298" ht="15" customHeight="1"/>
    <row r="21299" ht="15" customHeight="1"/>
    <row r="21300" ht="15" customHeight="1"/>
    <row r="21301" ht="15" customHeight="1"/>
    <row r="21302" ht="15" customHeight="1"/>
    <row r="21303" ht="15" customHeight="1"/>
    <row r="21304" ht="15" customHeight="1"/>
    <row r="21305" ht="15" customHeight="1"/>
    <row r="21306" ht="15" customHeight="1"/>
    <row r="21307" ht="15" customHeight="1"/>
    <row r="21308" ht="15" customHeight="1"/>
    <row r="21309" ht="15" customHeight="1"/>
    <row r="21310" ht="15" customHeight="1"/>
    <row r="21311" ht="15" customHeight="1"/>
    <row r="21312" ht="15" customHeight="1"/>
    <row r="21313" ht="15" customHeight="1"/>
    <row r="21314" ht="15" customHeight="1"/>
    <row r="21315" ht="15" customHeight="1"/>
    <row r="21316" ht="15" customHeight="1"/>
    <row r="21317" ht="15" customHeight="1"/>
    <row r="21318" ht="15" customHeight="1"/>
    <row r="21319" ht="15" customHeight="1"/>
    <row r="21320" ht="15" customHeight="1"/>
    <row r="21321" ht="15" customHeight="1"/>
    <row r="21322" ht="15" customHeight="1"/>
    <row r="21323" ht="15" customHeight="1"/>
    <row r="21324" ht="15" customHeight="1"/>
    <row r="21325" ht="15" customHeight="1"/>
    <row r="21326" ht="15" customHeight="1"/>
    <row r="21327" ht="15" customHeight="1"/>
    <row r="21328" ht="15" customHeight="1"/>
    <row r="21329" ht="15" customHeight="1"/>
    <row r="21330" ht="15" customHeight="1"/>
    <row r="21331" ht="15" customHeight="1"/>
    <row r="21332" ht="15" customHeight="1"/>
    <row r="21333" ht="15" customHeight="1"/>
    <row r="21334" ht="15" customHeight="1"/>
    <row r="21335" ht="15" customHeight="1"/>
    <row r="21336" ht="15" customHeight="1"/>
    <row r="21337" ht="15" customHeight="1"/>
    <row r="21338" ht="15" customHeight="1"/>
    <row r="21339" ht="15" customHeight="1"/>
    <row r="21340" ht="15" customHeight="1"/>
    <row r="21341" ht="15" customHeight="1"/>
    <row r="21342" ht="15" customHeight="1"/>
    <row r="21343" ht="15" customHeight="1"/>
    <row r="21344" ht="15" customHeight="1"/>
    <row r="21345" ht="15" customHeight="1"/>
    <row r="21346" ht="15" customHeight="1"/>
    <row r="21347" ht="15" customHeight="1"/>
    <row r="21348" ht="15" customHeight="1"/>
    <row r="21349" ht="15" customHeight="1"/>
    <row r="21350" ht="15" customHeight="1"/>
    <row r="21351" ht="15" customHeight="1"/>
    <row r="21352" ht="15" customHeight="1"/>
    <row r="21353" ht="15" customHeight="1"/>
    <row r="21354" ht="15" customHeight="1"/>
    <row r="21355" ht="15" customHeight="1"/>
    <row r="21356" ht="15" customHeight="1"/>
    <row r="21357" ht="15" customHeight="1"/>
    <row r="21358" ht="15" customHeight="1"/>
    <row r="21359" ht="15" customHeight="1"/>
    <row r="21360" ht="15" customHeight="1"/>
    <row r="21361" ht="15" customHeight="1"/>
    <row r="21362" ht="15" customHeight="1"/>
    <row r="21363" ht="15" customHeight="1"/>
    <row r="21364" ht="15" customHeight="1"/>
    <row r="21365" ht="15" customHeight="1"/>
    <row r="21366" ht="15" customHeight="1"/>
    <row r="21367" ht="15" customHeight="1"/>
    <row r="21368" ht="15" customHeight="1"/>
    <row r="21369" ht="15" customHeight="1"/>
    <row r="21370" ht="15" customHeight="1"/>
    <row r="21371" ht="15" customHeight="1"/>
    <row r="21372" ht="15" customHeight="1"/>
    <row r="21373" ht="15" customHeight="1"/>
    <row r="21374" ht="15" customHeight="1"/>
    <row r="21375" ht="15" customHeight="1"/>
    <row r="21376" ht="15" customHeight="1"/>
    <row r="21377" ht="15" customHeight="1"/>
    <row r="21378" ht="15" customHeight="1"/>
    <row r="21379" ht="15" customHeight="1"/>
    <row r="21380" ht="15" customHeight="1"/>
    <row r="21381" ht="15" customHeight="1"/>
    <row r="21382" ht="15" customHeight="1"/>
    <row r="21383" ht="15" customHeight="1"/>
    <row r="21384" ht="15" customHeight="1"/>
    <row r="21385" ht="15" customHeight="1"/>
    <row r="21386" ht="15" customHeight="1"/>
    <row r="21387" ht="15" customHeight="1"/>
    <row r="21388" ht="15" customHeight="1"/>
    <row r="21389" ht="15" customHeight="1"/>
    <row r="21390" ht="15" customHeight="1"/>
    <row r="21391" ht="15" customHeight="1"/>
    <row r="21392" ht="15" customHeight="1"/>
    <row r="21393" ht="15" customHeight="1"/>
    <row r="21394" ht="15" customHeight="1"/>
    <row r="21395" ht="15" customHeight="1"/>
    <row r="21396" ht="15" customHeight="1"/>
    <row r="21397" ht="15" customHeight="1"/>
    <row r="21398" ht="15" customHeight="1"/>
    <row r="21399" ht="15" customHeight="1"/>
    <row r="21400" ht="15" customHeight="1"/>
    <row r="21401" ht="15" customHeight="1"/>
    <row r="21402" ht="15" customHeight="1"/>
    <row r="21403" ht="15" customHeight="1"/>
    <row r="21404" ht="15" customHeight="1"/>
    <row r="21405" ht="15" customHeight="1"/>
    <row r="21406" ht="15" customHeight="1"/>
    <row r="21407" ht="15" customHeight="1"/>
    <row r="21408" ht="15" customHeight="1"/>
    <row r="21409" ht="15" customHeight="1"/>
    <row r="21410" ht="15" customHeight="1"/>
    <row r="21411" ht="15" customHeight="1"/>
    <row r="21412" ht="15" customHeight="1"/>
    <row r="21413" ht="15" customHeight="1"/>
    <row r="21414" ht="15" customHeight="1"/>
    <row r="21415" ht="15" customHeight="1"/>
    <row r="21416" ht="15" customHeight="1"/>
    <row r="21417" ht="15" customHeight="1"/>
    <row r="21418" ht="15" customHeight="1"/>
    <row r="21419" ht="15" customHeight="1"/>
    <row r="21420" ht="15" customHeight="1"/>
    <row r="21421" ht="15" customHeight="1"/>
    <row r="21422" ht="15" customHeight="1"/>
    <row r="21423" ht="15" customHeight="1"/>
    <row r="21424" ht="15" customHeight="1"/>
    <row r="21425" ht="15" customHeight="1"/>
    <row r="21426" ht="15" customHeight="1"/>
    <row r="21427" ht="15" customHeight="1"/>
    <row r="21428" ht="15" customHeight="1"/>
    <row r="21429" ht="15" customHeight="1"/>
    <row r="21430" ht="15" customHeight="1"/>
    <row r="21431" ht="15" customHeight="1"/>
    <row r="21432" ht="15" customHeight="1"/>
    <row r="21433" ht="15" customHeight="1"/>
    <row r="21434" ht="15" customHeight="1"/>
    <row r="21435" ht="15" customHeight="1"/>
    <row r="21436" ht="15" customHeight="1"/>
    <row r="21437" ht="15" customHeight="1"/>
    <row r="21438" ht="15" customHeight="1"/>
    <row r="21439" ht="15" customHeight="1"/>
    <row r="21440" ht="15" customHeight="1"/>
    <row r="21441" ht="15" customHeight="1"/>
    <row r="21442" ht="15" customHeight="1"/>
    <row r="21443" ht="15" customHeight="1"/>
    <row r="21444" ht="15" customHeight="1"/>
    <row r="21445" ht="15" customHeight="1"/>
    <row r="21446" ht="15" customHeight="1"/>
    <row r="21447" ht="15" customHeight="1"/>
    <row r="21448" ht="15" customHeight="1"/>
    <row r="21449" ht="15" customHeight="1"/>
    <row r="21450" ht="15" customHeight="1"/>
    <row r="21451" ht="15" customHeight="1"/>
    <row r="21452" ht="15" customHeight="1"/>
    <row r="21453" ht="15" customHeight="1"/>
    <row r="21454" ht="15" customHeight="1"/>
    <row r="21455" ht="15" customHeight="1"/>
    <row r="21456" ht="15" customHeight="1"/>
    <row r="21457" ht="15" customHeight="1"/>
    <row r="21458" ht="15" customHeight="1"/>
    <row r="21459" ht="15" customHeight="1"/>
    <row r="21460" ht="15" customHeight="1"/>
    <row r="21461" ht="15" customHeight="1"/>
    <row r="21462" ht="15" customHeight="1"/>
    <row r="21463" ht="15" customHeight="1"/>
    <row r="21464" ht="15" customHeight="1"/>
    <row r="21465" ht="15" customHeight="1"/>
    <row r="21466" ht="15" customHeight="1"/>
    <row r="21467" ht="15" customHeight="1"/>
    <row r="21468" ht="15" customHeight="1"/>
    <row r="21469" ht="15" customHeight="1"/>
    <row r="21470" ht="15" customHeight="1"/>
    <row r="21471" ht="15" customHeight="1"/>
    <row r="21472" ht="15" customHeight="1"/>
    <row r="21473" ht="15" customHeight="1"/>
    <row r="21474" ht="15" customHeight="1"/>
    <row r="21475" ht="15" customHeight="1"/>
    <row r="21476" ht="15" customHeight="1"/>
    <row r="21477" ht="15" customHeight="1"/>
    <row r="21478" ht="15" customHeight="1"/>
    <row r="21479" ht="15" customHeight="1"/>
    <row r="21480" ht="15" customHeight="1"/>
    <row r="21481" ht="15" customHeight="1"/>
    <row r="21482" ht="15" customHeight="1"/>
    <row r="21483" ht="15" customHeight="1"/>
    <row r="21484" ht="15" customHeight="1"/>
    <row r="21485" ht="15" customHeight="1"/>
    <row r="21486" ht="15" customHeight="1"/>
    <row r="21487" ht="15" customHeight="1"/>
    <row r="21488" ht="15" customHeight="1"/>
    <row r="21489" ht="15" customHeight="1"/>
    <row r="21490" ht="15" customHeight="1"/>
    <row r="21491" ht="15" customHeight="1"/>
    <row r="21492" ht="15" customHeight="1"/>
    <row r="21493" ht="15" customHeight="1"/>
    <row r="21494" ht="15" customHeight="1"/>
    <row r="21495" ht="15" customHeight="1"/>
    <row r="21496" ht="15" customHeight="1"/>
    <row r="21497" ht="15" customHeight="1"/>
    <row r="21498" ht="15" customHeight="1"/>
    <row r="21499" ht="15" customHeight="1"/>
    <row r="21500" ht="15" customHeight="1"/>
    <row r="21501" ht="15" customHeight="1"/>
    <row r="21502" ht="15" customHeight="1"/>
    <row r="21503" ht="15" customHeight="1"/>
    <row r="21504" ht="15" customHeight="1"/>
    <row r="21505" ht="15" customHeight="1"/>
    <row r="21506" ht="15" customHeight="1"/>
    <row r="21507" ht="15" customHeight="1"/>
    <row r="21508" ht="15" customHeight="1"/>
    <row r="21509" ht="15" customHeight="1"/>
    <row r="21510" ht="15" customHeight="1"/>
    <row r="21511" ht="15" customHeight="1"/>
    <row r="21512" ht="15" customHeight="1"/>
    <row r="21513" ht="15" customHeight="1"/>
    <row r="21514" ht="15" customHeight="1"/>
    <row r="21515" ht="15" customHeight="1"/>
    <row r="21516" ht="15" customHeight="1"/>
    <row r="21517" ht="15" customHeight="1"/>
    <row r="21518" ht="15" customHeight="1"/>
    <row r="21519" ht="15" customHeight="1"/>
    <row r="21520" ht="15" customHeight="1"/>
    <row r="21521" ht="15" customHeight="1"/>
    <row r="21522" ht="15" customHeight="1"/>
    <row r="21523" ht="15" customHeight="1"/>
    <row r="21524" ht="15" customHeight="1"/>
    <row r="21525" ht="15" customHeight="1"/>
    <row r="21526" ht="15" customHeight="1"/>
    <row r="21527" ht="15" customHeight="1"/>
    <row r="21528" ht="15" customHeight="1"/>
    <row r="21529" ht="15" customHeight="1"/>
    <row r="21530" ht="15" customHeight="1"/>
    <row r="21531" ht="15" customHeight="1"/>
    <row r="21532" ht="15" customHeight="1"/>
    <row r="21533" ht="15" customHeight="1"/>
    <row r="21534" ht="15" customHeight="1"/>
    <row r="21535" ht="15" customHeight="1"/>
    <row r="21536" ht="15" customHeight="1"/>
    <row r="21537" ht="15" customHeight="1"/>
    <row r="21538" ht="15" customHeight="1"/>
    <row r="21539" ht="15" customHeight="1"/>
    <row r="21540" ht="15" customHeight="1"/>
    <row r="21541" ht="15" customHeight="1"/>
    <row r="21542" ht="15" customHeight="1"/>
    <row r="21543" ht="15" customHeight="1"/>
    <row r="21544" ht="15" customHeight="1"/>
    <row r="21545" ht="15" customHeight="1"/>
    <row r="21546" ht="15" customHeight="1"/>
    <row r="21547" ht="15" customHeight="1"/>
    <row r="21548" ht="15" customHeight="1"/>
    <row r="21549" ht="15" customHeight="1"/>
    <row r="21550" ht="15" customHeight="1"/>
    <row r="21551" ht="15" customHeight="1"/>
    <row r="21552" ht="15" customHeight="1"/>
    <row r="21553" ht="15" customHeight="1"/>
    <row r="21554" ht="15" customHeight="1"/>
    <row r="21555" ht="15" customHeight="1"/>
    <row r="21556" ht="15" customHeight="1"/>
    <row r="21557" ht="15" customHeight="1"/>
    <row r="21558" ht="15" customHeight="1"/>
    <row r="21559" ht="15" customHeight="1"/>
    <row r="21560" ht="15" customHeight="1"/>
    <row r="21561" ht="15" customHeight="1"/>
    <row r="21562" ht="15" customHeight="1"/>
    <row r="21563" ht="15" customHeight="1"/>
    <row r="21564" ht="15" customHeight="1"/>
    <row r="21565" ht="15" customHeight="1"/>
    <row r="21566" ht="15" customHeight="1"/>
    <row r="21567" ht="15" customHeight="1"/>
    <row r="21568" ht="15" customHeight="1"/>
    <row r="21569" ht="15" customHeight="1"/>
    <row r="21570" ht="15" customHeight="1"/>
    <row r="21571" ht="15" customHeight="1"/>
    <row r="21572" ht="15" customHeight="1"/>
    <row r="21573" ht="15" customHeight="1"/>
    <row r="21574" ht="15" customHeight="1"/>
    <row r="21575" ht="15" customHeight="1"/>
    <row r="21576" ht="15" customHeight="1"/>
    <row r="21577" ht="15" customHeight="1"/>
    <row r="21578" ht="15" customHeight="1"/>
    <row r="21579" ht="15" customHeight="1"/>
    <row r="21580" ht="15" customHeight="1"/>
    <row r="21581" ht="15" customHeight="1"/>
    <row r="21582" ht="15" customHeight="1"/>
    <row r="21583" ht="15" customHeight="1"/>
    <row r="21584" ht="15" customHeight="1"/>
    <row r="21585" ht="15" customHeight="1"/>
    <row r="21586" ht="15" customHeight="1"/>
    <row r="21587" ht="15" customHeight="1"/>
    <row r="21588" ht="15" customHeight="1"/>
    <row r="21589" ht="15" customHeight="1"/>
    <row r="21590" ht="15" customHeight="1"/>
    <row r="21591" ht="15" customHeight="1"/>
    <row r="21592" ht="15" customHeight="1"/>
    <row r="21593" ht="15" customHeight="1"/>
    <row r="21594" ht="15" customHeight="1"/>
    <row r="21595" ht="15" customHeight="1"/>
    <row r="21596" ht="15" customHeight="1"/>
    <row r="21597" ht="15" customHeight="1"/>
    <row r="21598" ht="15" customHeight="1"/>
    <row r="21599" ht="15" customHeight="1"/>
    <row r="21600" ht="15" customHeight="1"/>
    <row r="21601" ht="15" customHeight="1"/>
    <row r="21602" ht="15" customHeight="1"/>
    <row r="21603" ht="15" customHeight="1"/>
    <row r="21604" ht="15" customHeight="1"/>
    <row r="21605" ht="15" customHeight="1"/>
    <row r="21606" ht="15" customHeight="1"/>
    <row r="21607" ht="15" customHeight="1"/>
    <row r="21608" ht="15" customHeight="1"/>
    <row r="21609" ht="15" customHeight="1"/>
    <row r="21610" ht="15" customHeight="1"/>
    <row r="21611" ht="15" customHeight="1"/>
    <row r="21612" ht="15" customHeight="1"/>
    <row r="21613" ht="15" customHeight="1"/>
    <row r="21614" ht="15" customHeight="1"/>
    <row r="21615" ht="15" customHeight="1"/>
    <row r="21616" ht="15" customHeight="1"/>
    <row r="21617" ht="15" customHeight="1"/>
    <row r="21618" ht="15" customHeight="1"/>
    <row r="21619" ht="15" customHeight="1"/>
    <row r="21620" ht="15" customHeight="1"/>
    <row r="21621" ht="15" customHeight="1"/>
    <row r="21622" ht="15" customHeight="1"/>
    <row r="21623" ht="15" customHeight="1"/>
    <row r="21624" ht="15" customHeight="1"/>
    <row r="21625" ht="15" customHeight="1"/>
    <row r="21626" ht="15" customHeight="1"/>
    <row r="21627" ht="15" customHeight="1"/>
    <row r="21628" ht="15" customHeight="1"/>
    <row r="21629" ht="15" customHeight="1"/>
    <row r="21630" ht="15" customHeight="1"/>
    <row r="21631" ht="15" customHeight="1"/>
    <row r="21632" ht="15" customHeight="1"/>
    <row r="21633" ht="15" customHeight="1"/>
    <row r="21634" ht="15" customHeight="1"/>
    <row r="21635" ht="15" customHeight="1"/>
    <row r="21636" ht="15" customHeight="1"/>
    <row r="21637" ht="15" customHeight="1"/>
    <row r="21638" ht="15" customHeight="1"/>
    <row r="21639" ht="15" customHeight="1"/>
    <row r="21640" ht="15" customHeight="1"/>
    <row r="21641" ht="15" customHeight="1"/>
    <row r="21642" ht="15" customHeight="1"/>
    <row r="21643" ht="15" customHeight="1"/>
    <row r="21644" ht="15" customHeight="1"/>
    <row r="21645" ht="15" customHeight="1"/>
    <row r="21646" ht="15" customHeight="1"/>
    <row r="21647" ht="15" customHeight="1"/>
    <row r="21648" ht="15" customHeight="1"/>
    <row r="21649" ht="15" customHeight="1"/>
    <row r="21650" ht="15" customHeight="1"/>
    <row r="21651" ht="15" customHeight="1"/>
    <row r="21652" ht="15" customHeight="1"/>
    <row r="21653" ht="15" customHeight="1"/>
    <row r="21654" ht="15" customHeight="1"/>
    <row r="21655" ht="15" customHeight="1"/>
    <row r="21656" ht="15" customHeight="1"/>
    <row r="21657" ht="15" customHeight="1"/>
    <row r="21658" ht="15" customHeight="1"/>
    <row r="21659" ht="15" customHeight="1"/>
    <row r="21660" ht="15" customHeight="1"/>
    <row r="21661" ht="15" customHeight="1"/>
    <row r="21662" ht="15" customHeight="1"/>
    <row r="21663" ht="15" customHeight="1"/>
    <row r="21664" ht="15" customHeight="1"/>
    <row r="21665" ht="15" customHeight="1"/>
    <row r="21666" ht="15" customHeight="1"/>
    <row r="21667" ht="15" customHeight="1"/>
    <row r="21668" ht="15" customHeight="1"/>
    <row r="21669" ht="15" customHeight="1"/>
    <row r="21670" ht="15" customHeight="1"/>
    <row r="21671" ht="15" customHeight="1"/>
    <row r="21672" ht="15" customHeight="1"/>
    <row r="21673" ht="15" customHeight="1"/>
    <row r="21674" ht="15" customHeight="1"/>
    <row r="21675" ht="15" customHeight="1"/>
    <row r="21676" ht="15" customHeight="1"/>
    <row r="21677" ht="15" customHeight="1"/>
    <row r="21678" ht="15" customHeight="1"/>
    <row r="21679" ht="15" customHeight="1"/>
    <row r="21680" ht="15" customHeight="1"/>
    <row r="21681" ht="15" customHeight="1"/>
    <row r="21682" ht="15" customHeight="1"/>
    <row r="21683" ht="15" customHeight="1"/>
    <row r="21684" ht="15" customHeight="1"/>
    <row r="21685" ht="15" customHeight="1"/>
    <row r="21686" ht="15" customHeight="1"/>
    <row r="21687" ht="15" customHeight="1"/>
    <row r="21688" ht="15" customHeight="1"/>
    <row r="21689" ht="15" customHeight="1"/>
    <row r="21690" ht="15" customHeight="1"/>
    <row r="21691" ht="15" customHeight="1"/>
    <row r="21692" ht="15" customHeight="1"/>
    <row r="21693" ht="15" customHeight="1"/>
    <row r="21694" ht="15" customHeight="1"/>
    <row r="21695" ht="15" customHeight="1"/>
    <row r="21696" ht="15" customHeight="1"/>
    <row r="21697" ht="15" customHeight="1"/>
    <row r="21698" ht="15" customHeight="1"/>
    <row r="21699" ht="15" customHeight="1"/>
    <row r="21700" ht="15" customHeight="1"/>
    <row r="21701" ht="15" customHeight="1"/>
    <row r="21702" ht="15" customHeight="1"/>
    <row r="21703" ht="15" customHeight="1"/>
    <row r="21704" ht="15" customHeight="1"/>
    <row r="21705" ht="15" customHeight="1"/>
    <row r="21706" ht="15" customHeight="1"/>
    <row r="21707" ht="15" customHeight="1"/>
    <row r="21708" ht="15" customHeight="1"/>
    <row r="21709" ht="15" customHeight="1"/>
    <row r="21710" ht="15" customHeight="1"/>
    <row r="21711" ht="15" customHeight="1"/>
    <row r="21712" ht="15" customHeight="1"/>
    <row r="21713" ht="15" customHeight="1"/>
    <row r="21714" ht="15" customHeight="1"/>
    <row r="21715" ht="15" customHeight="1"/>
    <row r="21716" ht="15" customHeight="1"/>
    <row r="21717" ht="15" customHeight="1"/>
    <row r="21718" ht="15" customHeight="1"/>
    <row r="21719" ht="15" customHeight="1"/>
    <row r="21720" ht="15" customHeight="1"/>
    <row r="21721" ht="15" customHeight="1"/>
    <row r="21722" ht="15" customHeight="1"/>
    <row r="21723" ht="15" customHeight="1"/>
    <row r="21724" ht="15" customHeight="1"/>
    <row r="21725" ht="15" customHeight="1"/>
    <row r="21726" ht="15" customHeight="1"/>
    <row r="21727" ht="15" customHeight="1"/>
    <row r="21728" ht="15" customHeight="1"/>
    <row r="21729" ht="15" customHeight="1"/>
    <row r="21730" ht="15" customHeight="1"/>
    <row r="21731" ht="15" customHeight="1"/>
    <row r="21732" ht="15" customHeight="1"/>
    <row r="21733" ht="15" customHeight="1"/>
    <row r="21734" ht="15" customHeight="1"/>
    <row r="21735" ht="15" customHeight="1"/>
    <row r="21736" ht="15" customHeight="1"/>
    <row r="21737" ht="15" customHeight="1"/>
    <row r="21738" ht="15" customHeight="1"/>
    <row r="21739" ht="15" customHeight="1"/>
    <row r="21740" ht="15" customHeight="1"/>
    <row r="21741" ht="15" customHeight="1"/>
    <row r="21742" ht="15" customHeight="1"/>
    <row r="21743" ht="15" customHeight="1"/>
    <row r="21744" ht="15" customHeight="1"/>
    <row r="21745" ht="15" customHeight="1"/>
    <row r="21746" ht="15" customHeight="1"/>
    <row r="21747" ht="15" customHeight="1"/>
    <row r="21748" ht="15" customHeight="1"/>
    <row r="21749" ht="15" customHeight="1"/>
    <row r="21750" ht="15" customHeight="1"/>
    <row r="21751" ht="15" customHeight="1"/>
    <row r="21752" ht="15" customHeight="1"/>
    <row r="21753" ht="15" customHeight="1"/>
    <row r="21754" ht="15" customHeight="1"/>
    <row r="21755" ht="15" customHeight="1"/>
    <row r="21756" ht="15" customHeight="1"/>
    <row r="21757" ht="15" customHeight="1"/>
    <row r="21758" ht="15" customHeight="1"/>
    <row r="21759" ht="15" customHeight="1"/>
    <row r="21760" ht="15" customHeight="1"/>
    <row r="21761" ht="15" customHeight="1"/>
    <row r="21762" ht="15" customHeight="1"/>
    <row r="21763" ht="15" customHeight="1"/>
    <row r="21764" ht="15" customHeight="1"/>
    <row r="21765" ht="15" customHeight="1"/>
    <row r="21766" ht="15" customHeight="1"/>
    <row r="21767" ht="15" customHeight="1"/>
    <row r="21768" ht="15" customHeight="1"/>
    <row r="21769" ht="15" customHeight="1"/>
    <row r="21770" ht="15" customHeight="1"/>
    <row r="21771" ht="15" customHeight="1"/>
    <row r="21772" ht="15" customHeight="1"/>
    <row r="21773" ht="15" customHeight="1"/>
    <row r="21774" ht="15" customHeight="1"/>
    <row r="21775" ht="15" customHeight="1"/>
    <row r="21776" ht="15" customHeight="1"/>
    <row r="21777" ht="15" customHeight="1"/>
    <row r="21778" ht="15" customHeight="1"/>
    <row r="21779" ht="15" customHeight="1"/>
    <row r="21780" ht="15" customHeight="1"/>
    <row r="21781" ht="15" customHeight="1"/>
    <row r="21782" ht="15" customHeight="1"/>
    <row r="21783" ht="15" customHeight="1"/>
    <row r="21784" ht="15" customHeight="1"/>
    <row r="21785" ht="15" customHeight="1"/>
    <row r="21786" ht="15" customHeight="1"/>
    <row r="21787" ht="15" customHeight="1"/>
    <row r="21788" ht="15" customHeight="1"/>
    <row r="21789" ht="15" customHeight="1"/>
    <row r="21790" ht="15" customHeight="1"/>
    <row r="21791" ht="15" customHeight="1"/>
    <row r="21792" ht="15" customHeight="1"/>
    <row r="21793" ht="15" customHeight="1"/>
    <row r="21794" ht="15" customHeight="1"/>
    <row r="21795" ht="15" customHeight="1"/>
    <row r="21796" ht="15" customHeight="1"/>
    <row r="21797" ht="15" customHeight="1"/>
    <row r="21798" ht="15" customHeight="1"/>
    <row r="21799" ht="15" customHeight="1"/>
    <row r="21800" ht="15" customHeight="1"/>
    <row r="21801" ht="15" customHeight="1"/>
    <row r="21802" ht="15" customHeight="1"/>
    <row r="21803" ht="15" customHeight="1"/>
    <row r="21804" ht="15" customHeight="1"/>
    <row r="21805" ht="15" customHeight="1"/>
    <row r="21806" ht="15" customHeight="1"/>
    <row r="21807" ht="15" customHeight="1"/>
    <row r="21808" ht="15" customHeight="1"/>
    <row r="21809" ht="15" customHeight="1"/>
    <row r="21810" ht="15" customHeight="1"/>
    <row r="21811" ht="15" customHeight="1"/>
    <row r="21812" ht="15" customHeight="1"/>
    <row r="21813" ht="15" customHeight="1"/>
    <row r="21814" ht="15" customHeight="1"/>
    <row r="21815" ht="15" customHeight="1"/>
    <row r="21816" ht="15" customHeight="1"/>
    <row r="21817" ht="15" customHeight="1"/>
    <row r="21818" ht="15" customHeight="1"/>
    <row r="21819" ht="15" customHeight="1"/>
    <row r="21820" ht="15" customHeight="1"/>
    <row r="21821" ht="15" customHeight="1"/>
    <row r="21822" ht="15" customHeight="1"/>
    <row r="21823" ht="15" customHeight="1"/>
    <row r="21824" ht="15" customHeight="1"/>
    <row r="21825" ht="15" customHeight="1"/>
    <row r="21826" ht="15" customHeight="1"/>
    <row r="21827" ht="15" customHeight="1"/>
    <row r="21828" ht="15" customHeight="1"/>
    <row r="21829" ht="15" customHeight="1"/>
    <row r="21830" ht="15" customHeight="1"/>
    <row r="21831" ht="15" customHeight="1"/>
    <row r="21832" ht="15" customHeight="1"/>
    <row r="21833" ht="15" customHeight="1"/>
    <row r="21834" ht="15" customHeight="1"/>
    <row r="21835" ht="15" customHeight="1"/>
    <row r="21836" ht="15" customHeight="1"/>
    <row r="21837" ht="15" customHeight="1"/>
    <row r="21838" ht="15" customHeight="1"/>
    <row r="21839" ht="15" customHeight="1"/>
    <row r="21840" ht="15" customHeight="1"/>
    <row r="21841" ht="15" customHeight="1"/>
    <row r="21842" ht="15" customHeight="1"/>
    <row r="21843" ht="15" customHeight="1"/>
    <row r="21844" ht="15" customHeight="1"/>
    <row r="21845" ht="15" customHeight="1"/>
    <row r="21846" ht="15" customHeight="1"/>
    <row r="21847" ht="15" customHeight="1"/>
    <row r="21848" ht="15" customHeight="1"/>
    <row r="21849" ht="15" customHeight="1"/>
    <row r="21850" ht="15" customHeight="1"/>
    <row r="21851" ht="15" customHeight="1"/>
    <row r="21852" ht="15" customHeight="1"/>
    <row r="21853" ht="15" customHeight="1"/>
    <row r="21854" ht="15" customHeight="1"/>
    <row r="21855" ht="15" customHeight="1"/>
    <row r="21856" ht="15" customHeight="1"/>
    <row r="21857" ht="15" customHeight="1"/>
    <row r="21858" ht="15" customHeight="1"/>
    <row r="21859" ht="15" customHeight="1"/>
    <row r="21860" ht="15" customHeight="1"/>
    <row r="21861" ht="15" customHeight="1"/>
    <row r="21862" ht="15" customHeight="1"/>
    <row r="21863" ht="15" customHeight="1"/>
    <row r="21864" ht="15" customHeight="1"/>
    <row r="21865" ht="15" customHeight="1"/>
    <row r="21866" ht="15" customHeight="1"/>
    <row r="21867" ht="15" customHeight="1"/>
    <row r="21868" ht="15" customHeight="1"/>
    <row r="21869" ht="15" customHeight="1"/>
    <row r="21870" ht="15" customHeight="1"/>
    <row r="21871" ht="15" customHeight="1"/>
    <row r="21872" ht="15" customHeight="1"/>
    <row r="21873" ht="15" customHeight="1"/>
    <row r="21874" ht="15" customHeight="1"/>
    <row r="21875" ht="15" customHeight="1"/>
    <row r="21876" ht="15" customHeight="1"/>
    <row r="21877" ht="15" customHeight="1"/>
    <row r="21878" ht="15" customHeight="1"/>
    <row r="21879" ht="15" customHeight="1"/>
    <row r="21880" ht="15" customHeight="1"/>
    <row r="21881" ht="15" customHeight="1"/>
    <row r="21882" ht="15" customHeight="1"/>
    <row r="21883" ht="15" customHeight="1"/>
    <row r="21884" ht="15" customHeight="1"/>
    <row r="21885" ht="15" customHeight="1"/>
    <row r="21886" ht="15" customHeight="1"/>
    <row r="21887" ht="15" customHeight="1"/>
    <row r="21888" ht="15" customHeight="1"/>
    <row r="21889" ht="15" customHeight="1"/>
    <row r="21890" ht="15" customHeight="1"/>
    <row r="21891" ht="15" customHeight="1"/>
    <row r="21892" ht="15" customHeight="1"/>
    <row r="21893" ht="15" customHeight="1"/>
    <row r="21894" ht="15" customHeight="1"/>
    <row r="21895" ht="15" customHeight="1"/>
    <row r="21896" ht="15" customHeight="1"/>
    <row r="21897" ht="15" customHeight="1"/>
    <row r="21898" ht="15" customHeight="1"/>
    <row r="21899" ht="15" customHeight="1"/>
    <row r="21900" ht="15" customHeight="1"/>
    <row r="21901" ht="15" customHeight="1"/>
    <row r="21902" ht="15" customHeight="1"/>
    <row r="21903" ht="15" customHeight="1"/>
    <row r="21904" ht="15" customHeight="1"/>
    <row r="21905" ht="15" customHeight="1"/>
    <row r="21906" ht="15" customHeight="1"/>
    <row r="21907" ht="15" customHeight="1"/>
    <row r="21908" ht="15" customHeight="1"/>
    <row r="21909" ht="15" customHeight="1"/>
    <row r="21910" ht="15" customHeight="1"/>
    <row r="21911" ht="15" customHeight="1"/>
    <row r="21912" ht="15" customHeight="1"/>
    <row r="21913" ht="15" customHeight="1"/>
    <row r="21914" ht="15" customHeight="1"/>
    <row r="21915" ht="15" customHeight="1"/>
    <row r="21916" ht="15" customHeight="1"/>
    <row r="21917" ht="15" customHeight="1"/>
    <row r="21918" ht="15" customHeight="1"/>
    <row r="21919" ht="15" customHeight="1"/>
    <row r="21920" ht="15" customHeight="1"/>
    <row r="21921" ht="15" customHeight="1"/>
    <row r="21922" ht="15" customHeight="1"/>
    <row r="21923" ht="15" customHeight="1"/>
    <row r="21924" ht="15" customHeight="1"/>
    <row r="21925" ht="15" customHeight="1"/>
    <row r="21926" ht="15" customHeight="1"/>
    <row r="21927" ht="15" customHeight="1"/>
    <row r="21928" ht="15" customHeight="1"/>
    <row r="21929" ht="15" customHeight="1"/>
    <row r="21930" ht="15" customHeight="1"/>
    <row r="21931" ht="15" customHeight="1"/>
    <row r="21932" ht="15" customHeight="1"/>
    <row r="21933" ht="15" customHeight="1"/>
    <row r="21934" ht="15" customHeight="1"/>
    <row r="21935" ht="15" customHeight="1"/>
    <row r="21936" ht="15" customHeight="1"/>
    <row r="21937" ht="15" customHeight="1"/>
    <row r="21938" ht="15" customHeight="1"/>
    <row r="21939" ht="15" customHeight="1"/>
    <row r="21940" ht="15" customHeight="1"/>
    <row r="21941" ht="15" customHeight="1"/>
    <row r="21942" ht="15" customHeight="1"/>
    <row r="21943" ht="15" customHeight="1"/>
    <row r="21944" ht="15" customHeight="1"/>
    <row r="21945" ht="15" customHeight="1"/>
    <row r="21946" ht="15" customHeight="1"/>
    <row r="21947" ht="15" customHeight="1"/>
    <row r="21948" ht="15" customHeight="1"/>
    <row r="21949" ht="15" customHeight="1"/>
    <row r="21950" ht="15" customHeight="1"/>
    <row r="21951" ht="15" customHeight="1"/>
    <row r="21952" ht="15" customHeight="1"/>
    <row r="21953" ht="15" customHeight="1"/>
    <row r="21954" ht="15" customHeight="1"/>
    <row r="21955" ht="15" customHeight="1"/>
    <row r="21956" ht="15" customHeight="1"/>
    <row r="21957" ht="15" customHeight="1"/>
    <row r="21958" ht="15" customHeight="1"/>
    <row r="21959" ht="15" customHeight="1"/>
    <row r="21960" ht="15" customHeight="1"/>
    <row r="21961" ht="15" customHeight="1"/>
    <row r="21962" ht="15" customHeight="1"/>
    <row r="21963" ht="15" customHeight="1"/>
    <row r="21964" ht="15" customHeight="1"/>
    <row r="21965" ht="15" customHeight="1"/>
    <row r="21966" ht="15" customHeight="1"/>
    <row r="21967" ht="15" customHeight="1"/>
    <row r="21968" ht="15" customHeight="1"/>
    <row r="21969" ht="15" customHeight="1"/>
    <row r="21970" ht="15" customHeight="1"/>
    <row r="21971" ht="15" customHeight="1"/>
    <row r="21972" ht="15" customHeight="1"/>
    <row r="21973" ht="15" customHeight="1"/>
    <row r="21974" ht="15" customHeight="1"/>
    <row r="21975" ht="15" customHeight="1"/>
    <row r="21976" ht="15" customHeight="1"/>
    <row r="21977" ht="15" customHeight="1"/>
    <row r="21978" ht="15" customHeight="1"/>
    <row r="21979" ht="15" customHeight="1"/>
    <row r="21980" ht="15" customHeight="1"/>
    <row r="21981" ht="15" customHeight="1"/>
    <row r="21982" ht="15" customHeight="1"/>
    <row r="21983" ht="15" customHeight="1"/>
    <row r="21984" ht="15" customHeight="1"/>
    <row r="21985" ht="15" customHeight="1"/>
    <row r="21986" ht="15" customHeight="1"/>
    <row r="21987" ht="15" customHeight="1"/>
    <row r="21988" ht="15" customHeight="1"/>
    <row r="21989" ht="15" customHeight="1"/>
    <row r="21990" ht="15" customHeight="1"/>
    <row r="21991" ht="15" customHeight="1"/>
    <row r="21992" ht="15" customHeight="1"/>
    <row r="21993" ht="15" customHeight="1"/>
    <row r="21994" ht="15" customHeight="1"/>
    <row r="21995" ht="15" customHeight="1"/>
    <row r="21996" ht="15" customHeight="1"/>
    <row r="21997" ht="15" customHeight="1"/>
    <row r="21998" ht="15" customHeight="1"/>
    <row r="21999" ht="15" customHeight="1"/>
    <row r="22000" ht="15" customHeight="1"/>
    <row r="22001" ht="15" customHeight="1"/>
    <row r="22002" ht="15" customHeight="1"/>
    <row r="22003" ht="15" customHeight="1"/>
    <row r="22004" ht="15" customHeight="1"/>
    <row r="22005" ht="15" customHeight="1"/>
    <row r="22006" ht="15" customHeight="1"/>
    <row r="22007" ht="15" customHeight="1"/>
    <row r="22008" ht="15" customHeight="1"/>
    <row r="22009" ht="15" customHeight="1"/>
    <row r="22010" ht="15" customHeight="1"/>
    <row r="22011" ht="15" customHeight="1"/>
    <row r="22012" ht="15" customHeight="1"/>
    <row r="22013" ht="15" customHeight="1"/>
    <row r="22014" ht="15" customHeight="1"/>
    <row r="22015" ht="15" customHeight="1"/>
    <row r="22016" ht="15" customHeight="1"/>
    <row r="22017" ht="15" customHeight="1"/>
    <row r="22018" ht="15" customHeight="1"/>
    <row r="22019" ht="15" customHeight="1"/>
    <row r="22020" ht="15" customHeight="1"/>
    <row r="22021" ht="15" customHeight="1"/>
    <row r="22022" ht="15" customHeight="1"/>
    <row r="22023" ht="15" customHeight="1"/>
    <row r="22024" ht="15" customHeight="1"/>
    <row r="22025" ht="15" customHeight="1"/>
    <row r="22026" ht="15" customHeight="1"/>
    <row r="22027" ht="15" customHeight="1"/>
    <row r="22028" ht="15" customHeight="1"/>
    <row r="22029" ht="15" customHeight="1"/>
    <row r="22030" ht="15" customHeight="1"/>
    <row r="22031" ht="15" customHeight="1"/>
    <row r="22032" ht="15" customHeight="1"/>
    <row r="22033" ht="15" customHeight="1"/>
    <row r="22034" ht="15" customHeight="1"/>
    <row r="22035" ht="15" customHeight="1"/>
    <row r="22036" ht="15" customHeight="1"/>
    <row r="22037" ht="15" customHeight="1"/>
    <row r="22038" ht="15" customHeight="1"/>
    <row r="22039" ht="15" customHeight="1"/>
    <row r="22040" ht="15" customHeight="1"/>
    <row r="22041" ht="15" customHeight="1"/>
    <row r="22042" ht="15" customHeight="1"/>
    <row r="22043" ht="15" customHeight="1"/>
    <row r="22044" ht="15" customHeight="1"/>
    <row r="22045" ht="15" customHeight="1"/>
    <row r="22046" ht="15" customHeight="1"/>
    <row r="22047" ht="15" customHeight="1"/>
    <row r="22048" ht="15" customHeight="1"/>
    <row r="22049" ht="15" customHeight="1"/>
    <row r="22050" ht="15" customHeight="1"/>
    <row r="22051" ht="15" customHeight="1"/>
    <row r="22052" ht="15" customHeight="1"/>
    <row r="22053" ht="15" customHeight="1"/>
    <row r="22054" ht="15" customHeight="1"/>
    <row r="22055" ht="15" customHeight="1"/>
    <row r="22056" ht="15" customHeight="1"/>
    <row r="22057" ht="15" customHeight="1"/>
    <row r="22058" ht="15" customHeight="1"/>
    <row r="22059" ht="15" customHeight="1"/>
    <row r="22060" ht="15" customHeight="1"/>
    <row r="22061" ht="15" customHeight="1"/>
    <row r="22062" ht="15" customHeight="1"/>
    <row r="22063" ht="15" customHeight="1"/>
    <row r="22064" ht="15" customHeight="1"/>
    <row r="22065" ht="15" customHeight="1"/>
    <row r="22066" ht="15" customHeight="1"/>
    <row r="22067" ht="15" customHeight="1"/>
    <row r="22068" ht="15" customHeight="1"/>
    <row r="22069" ht="15" customHeight="1"/>
    <row r="22070" ht="15" customHeight="1"/>
    <row r="22071" ht="15" customHeight="1"/>
    <row r="22072" ht="15" customHeight="1"/>
    <row r="22073" ht="15" customHeight="1"/>
    <row r="22074" ht="15" customHeight="1"/>
    <row r="22075" ht="15" customHeight="1"/>
    <row r="22076" ht="15" customHeight="1"/>
    <row r="22077" ht="15" customHeight="1"/>
    <row r="22078" ht="15" customHeight="1"/>
    <row r="22079" ht="15" customHeight="1"/>
    <row r="22080" ht="15" customHeight="1"/>
    <row r="22081" ht="15" customHeight="1"/>
    <row r="22082" ht="15" customHeight="1"/>
    <row r="22083" ht="15" customHeight="1"/>
    <row r="22084" ht="15" customHeight="1"/>
    <row r="22085" ht="15" customHeight="1"/>
    <row r="22086" ht="15" customHeight="1"/>
    <row r="22087" ht="15" customHeight="1"/>
    <row r="22088" ht="15" customHeight="1"/>
    <row r="22089" ht="15" customHeight="1"/>
    <row r="22090" ht="15" customHeight="1"/>
    <row r="22091" ht="15" customHeight="1"/>
    <row r="22092" ht="15" customHeight="1"/>
    <row r="22093" ht="15" customHeight="1"/>
    <row r="22094" ht="15" customHeight="1"/>
    <row r="22095" ht="15" customHeight="1"/>
    <row r="22096" ht="15" customHeight="1"/>
    <row r="22097" ht="15" customHeight="1"/>
    <row r="22098" ht="15" customHeight="1"/>
    <row r="22099" ht="15" customHeight="1"/>
    <row r="22100" ht="15" customHeight="1"/>
    <row r="22101" ht="15" customHeight="1"/>
    <row r="22102" ht="15" customHeight="1"/>
    <row r="22103" ht="15" customHeight="1"/>
    <row r="22104" ht="15" customHeight="1"/>
    <row r="22105" ht="15" customHeight="1"/>
    <row r="22106" ht="15" customHeight="1"/>
    <row r="22107" ht="15" customHeight="1"/>
    <row r="22108" ht="15" customHeight="1"/>
    <row r="22109" ht="15" customHeight="1"/>
    <row r="22110" ht="15" customHeight="1"/>
    <row r="22111" ht="15" customHeight="1"/>
    <row r="22112" ht="15" customHeight="1"/>
    <row r="22113" ht="15" customHeight="1"/>
    <row r="22114" ht="15" customHeight="1"/>
    <row r="22115" ht="15" customHeight="1"/>
    <row r="22116" ht="15" customHeight="1"/>
    <row r="22117" ht="15" customHeight="1"/>
    <row r="22118" ht="15" customHeight="1"/>
    <row r="22119" ht="15" customHeight="1"/>
    <row r="22120" ht="15" customHeight="1"/>
    <row r="22121" ht="15" customHeight="1"/>
    <row r="22122" ht="15" customHeight="1"/>
    <row r="22123" ht="15" customHeight="1"/>
    <row r="22124" ht="15" customHeight="1"/>
    <row r="22125" ht="15" customHeight="1"/>
    <row r="22126" ht="15" customHeight="1"/>
    <row r="22127" ht="15" customHeight="1"/>
    <row r="22128" ht="15" customHeight="1"/>
    <row r="22129" ht="15" customHeight="1"/>
    <row r="22130" ht="15" customHeight="1"/>
    <row r="22131" ht="15" customHeight="1"/>
    <row r="22132" ht="15" customHeight="1"/>
    <row r="22133" ht="15" customHeight="1"/>
    <row r="22134" ht="15" customHeight="1"/>
    <row r="22135" ht="15" customHeight="1"/>
    <row r="22136" ht="15" customHeight="1"/>
    <row r="22137" ht="15" customHeight="1"/>
    <row r="22138" ht="15" customHeight="1"/>
    <row r="22139" ht="15" customHeight="1"/>
    <row r="22140" ht="15" customHeight="1"/>
    <row r="22141" ht="15" customHeight="1"/>
    <row r="22142" ht="15" customHeight="1"/>
    <row r="22143" ht="15" customHeight="1"/>
    <row r="22144" ht="15" customHeight="1"/>
    <row r="22145" ht="15" customHeight="1"/>
    <row r="22146" ht="15" customHeight="1"/>
    <row r="22147" ht="15" customHeight="1"/>
    <row r="22148" ht="15" customHeight="1"/>
    <row r="22149" ht="15" customHeight="1"/>
    <row r="22150" ht="15" customHeight="1"/>
    <row r="22151" ht="15" customHeight="1"/>
    <row r="22152" ht="15" customHeight="1"/>
    <row r="22153" ht="15" customHeight="1"/>
    <row r="22154" ht="15" customHeight="1"/>
    <row r="22155" ht="15" customHeight="1"/>
    <row r="22156" ht="15" customHeight="1"/>
    <row r="22157" ht="15" customHeight="1"/>
    <row r="22158" ht="15" customHeight="1"/>
    <row r="22159" ht="15" customHeight="1"/>
    <row r="22160" ht="15" customHeight="1"/>
    <row r="22161" ht="15" customHeight="1"/>
    <row r="22162" ht="15" customHeight="1"/>
    <row r="22163" ht="15" customHeight="1"/>
    <row r="22164" ht="15" customHeight="1"/>
    <row r="22165" ht="15" customHeight="1"/>
    <row r="22166" ht="15" customHeight="1"/>
    <row r="22167" ht="15" customHeight="1"/>
    <row r="22168" ht="15" customHeight="1"/>
    <row r="22169" ht="15" customHeight="1"/>
    <row r="22170" ht="15" customHeight="1"/>
    <row r="22171" ht="15" customHeight="1"/>
    <row r="22172" ht="15" customHeight="1"/>
    <row r="22173" ht="15" customHeight="1"/>
    <row r="22174" ht="15" customHeight="1"/>
    <row r="22175" ht="15" customHeight="1"/>
    <row r="22176" ht="15" customHeight="1"/>
    <row r="22177" ht="15" customHeight="1"/>
    <row r="22178" ht="15" customHeight="1"/>
    <row r="22179" ht="15" customHeight="1"/>
    <row r="22180" ht="15" customHeight="1"/>
    <row r="22181" ht="15" customHeight="1"/>
    <row r="22182" ht="15" customHeight="1"/>
    <row r="22183" ht="15" customHeight="1"/>
    <row r="22184" ht="15" customHeight="1"/>
    <row r="22185" ht="15" customHeight="1"/>
    <row r="22186" ht="15" customHeight="1"/>
    <row r="22187" ht="15" customHeight="1"/>
    <row r="22188" ht="15" customHeight="1"/>
    <row r="22189" ht="15" customHeight="1"/>
    <row r="22190" ht="15" customHeight="1"/>
    <row r="22191" ht="15" customHeight="1"/>
    <row r="22192" ht="15" customHeight="1"/>
    <row r="22193" ht="15" customHeight="1"/>
    <row r="22194" ht="15" customHeight="1"/>
    <row r="22195" ht="15" customHeight="1"/>
    <row r="22196" ht="15" customHeight="1"/>
    <row r="22197" ht="15" customHeight="1"/>
    <row r="22198" ht="15" customHeight="1"/>
    <row r="22199" ht="15" customHeight="1"/>
    <row r="22200" ht="15" customHeight="1"/>
    <row r="22201" ht="15" customHeight="1"/>
    <row r="22202" ht="15" customHeight="1"/>
    <row r="22203" ht="15" customHeight="1"/>
    <row r="22204" ht="15" customHeight="1"/>
    <row r="22205" ht="15" customHeight="1"/>
    <row r="22206" ht="15" customHeight="1"/>
    <row r="22207" ht="15" customHeight="1"/>
    <row r="22208" ht="15" customHeight="1"/>
    <row r="22209" ht="15" customHeight="1"/>
    <row r="22210" ht="15" customHeight="1"/>
    <row r="22211" ht="15" customHeight="1"/>
    <row r="22212" ht="15" customHeight="1"/>
    <row r="22213" ht="15" customHeight="1"/>
    <row r="22214" ht="15" customHeight="1"/>
    <row r="22215" ht="15" customHeight="1"/>
    <row r="22216" ht="15" customHeight="1"/>
    <row r="22217" ht="15" customHeight="1"/>
    <row r="22218" ht="15" customHeight="1"/>
    <row r="22219" ht="15" customHeight="1"/>
    <row r="22220" ht="15" customHeight="1"/>
    <row r="22221" ht="15" customHeight="1"/>
    <row r="22222" ht="15" customHeight="1"/>
    <row r="22223" ht="15" customHeight="1"/>
    <row r="22224" ht="15" customHeight="1"/>
    <row r="22225" ht="15" customHeight="1"/>
    <row r="22226" ht="15" customHeight="1"/>
    <row r="22227" ht="15" customHeight="1"/>
    <row r="22228" ht="15" customHeight="1"/>
    <row r="22229" ht="15" customHeight="1"/>
    <row r="22230" ht="15" customHeight="1"/>
    <row r="22231" ht="15" customHeight="1"/>
    <row r="22232" ht="15" customHeight="1"/>
    <row r="22233" ht="15" customHeight="1"/>
    <row r="22234" ht="15" customHeight="1"/>
    <row r="22235" ht="15" customHeight="1"/>
    <row r="22236" ht="15" customHeight="1"/>
    <row r="22237" ht="15" customHeight="1"/>
    <row r="22238" ht="15" customHeight="1"/>
    <row r="22239" ht="15" customHeight="1"/>
    <row r="22240" ht="15" customHeight="1"/>
    <row r="22241" ht="15" customHeight="1"/>
    <row r="22242" ht="15" customHeight="1"/>
    <row r="22243" ht="15" customHeight="1"/>
    <row r="22244" ht="15" customHeight="1"/>
    <row r="22245" ht="15" customHeight="1"/>
    <row r="22246" ht="15" customHeight="1"/>
    <row r="22247" ht="15" customHeight="1"/>
    <row r="22248" ht="15" customHeight="1"/>
    <row r="22249" ht="15" customHeight="1"/>
    <row r="22250" ht="15" customHeight="1"/>
    <row r="22251" ht="15" customHeight="1"/>
    <row r="22252" ht="15" customHeight="1"/>
    <row r="22253" ht="15" customHeight="1"/>
    <row r="22254" ht="15" customHeight="1"/>
    <row r="22255" ht="15" customHeight="1"/>
    <row r="22256" ht="15" customHeight="1"/>
    <row r="22257" ht="15" customHeight="1"/>
    <row r="22258" ht="15" customHeight="1"/>
    <row r="22259" ht="15" customHeight="1"/>
    <row r="22260" ht="15" customHeight="1"/>
    <row r="22261" ht="15" customHeight="1"/>
    <row r="22262" ht="15" customHeight="1"/>
    <row r="22263" ht="15" customHeight="1"/>
    <row r="22264" ht="15" customHeight="1"/>
    <row r="22265" ht="15" customHeight="1"/>
    <row r="22266" ht="15" customHeight="1"/>
    <row r="22267" ht="15" customHeight="1"/>
    <row r="22268" ht="15" customHeight="1"/>
    <row r="22269" ht="15" customHeight="1"/>
    <row r="22270" ht="15" customHeight="1"/>
    <row r="22271" ht="15" customHeight="1"/>
    <row r="22272" ht="15" customHeight="1"/>
    <row r="22273" ht="15" customHeight="1"/>
    <row r="22274" ht="15" customHeight="1"/>
    <row r="22275" ht="15" customHeight="1"/>
    <row r="22276" ht="15" customHeight="1"/>
    <row r="22277" ht="15" customHeight="1"/>
    <row r="22278" ht="15" customHeight="1"/>
    <row r="22279" ht="15" customHeight="1"/>
    <row r="22280" ht="15" customHeight="1"/>
    <row r="22281" ht="15" customHeight="1"/>
    <row r="22282" ht="15" customHeight="1"/>
    <row r="22283" ht="15" customHeight="1"/>
    <row r="22284" ht="15" customHeight="1"/>
    <row r="22285" ht="15" customHeight="1"/>
    <row r="22286" ht="15" customHeight="1"/>
    <row r="22287" ht="15" customHeight="1"/>
    <row r="22288" ht="15" customHeight="1"/>
    <row r="22289" ht="15" customHeight="1"/>
    <row r="22290" ht="15" customHeight="1"/>
    <row r="22291" ht="15" customHeight="1"/>
    <row r="22292" ht="15" customHeight="1"/>
    <row r="22293" ht="15" customHeight="1"/>
    <row r="22294" ht="15" customHeight="1"/>
    <row r="22295" ht="15" customHeight="1"/>
    <row r="22296" ht="15" customHeight="1"/>
    <row r="22297" ht="15" customHeight="1"/>
    <row r="22298" ht="15" customHeight="1"/>
    <row r="22299" ht="15" customHeight="1"/>
    <row r="22300" ht="15" customHeight="1"/>
    <row r="22301" ht="15" customHeight="1"/>
    <row r="22302" ht="15" customHeight="1"/>
    <row r="22303" ht="15" customHeight="1"/>
    <row r="22304" ht="15" customHeight="1"/>
    <row r="22305" ht="15" customHeight="1"/>
    <row r="22306" ht="15" customHeight="1"/>
    <row r="22307" ht="15" customHeight="1"/>
    <row r="22308" ht="15" customHeight="1"/>
    <row r="22309" ht="15" customHeight="1"/>
    <row r="22310" ht="15" customHeight="1"/>
    <row r="22311" ht="15" customHeight="1"/>
    <row r="22312" ht="15" customHeight="1"/>
    <row r="22313" ht="15" customHeight="1"/>
    <row r="22314" ht="15" customHeight="1"/>
    <row r="22315" ht="15" customHeight="1"/>
    <row r="22316" ht="15" customHeight="1"/>
    <row r="22317" ht="15" customHeight="1"/>
    <row r="22318" ht="15" customHeight="1"/>
    <row r="22319" ht="15" customHeight="1"/>
    <row r="22320" ht="15" customHeight="1"/>
    <row r="22321" ht="15" customHeight="1"/>
    <row r="22322" ht="15" customHeight="1"/>
    <row r="22323" ht="15" customHeight="1"/>
    <row r="22324" ht="15" customHeight="1"/>
    <row r="22325" ht="15" customHeight="1"/>
    <row r="22326" ht="15" customHeight="1"/>
    <row r="22327" ht="15" customHeight="1"/>
    <row r="22328" ht="15" customHeight="1"/>
    <row r="22329" ht="15" customHeight="1"/>
    <row r="22330" ht="15" customHeight="1"/>
    <row r="22331" ht="15" customHeight="1"/>
    <row r="22332" ht="15" customHeight="1"/>
    <row r="22333" ht="15" customHeight="1"/>
    <row r="22334" ht="15" customHeight="1"/>
    <row r="22335" ht="15" customHeight="1"/>
    <row r="22336" ht="15" customHeight="1"/>
    <row r="22337" ht="15" customHeight="1"/>
    <row r="22338" ht="15" customHeight="1"/>
    <row r="22339" ht="15" customHeight="1"/>
    <row r="22340" ht="15" customHeight="1"/>
    <row r="22341" ht="15" customHeight="1"/>
    <row r="22342" ht="15" customHeight="1"/>
    <row r="22343" ht="15" customHeight="1"/>
    <row r="22344" ht="15" customHeight="1"/>
    <row r="22345" ht="15" customHeight="1"/>
    <row r="22346" ht="15" customHeight="1"/>
    <row r="22347" ht="15" customHeight="1"/>
    <row r="22348" ht="15" customHeight="1"/>
    <row r="22349" ht="15" customHeight="1"/>
    <row r="22350" ht="15" customHeight="1"/>
    <row r="22351" ht="15" customHeight="1"/>
    <row r="22352" ht="15" customHeight="1"/>
    <row r="22353" ht="15" customHeight="1"/>
    <row r="22354" ht="15" customHeight="1"/>
    <row r="22355" ht="15" customHeight="1"/>
    <row r="22356" ht="15" customHeight="1"/>
    <row r="22357" ht="15" customHeight="1"/>
    <row r="22358" ht="15" customHeight="1"/>
    <row r="22359" ht="15" customHeight="1"/>
    <row r="22360" ht="15" customHeight="1"/>
    <row r="22361" ht="15" customHeight="1"/>
    <row r="22362" ht="15" customHeight="1"/>
    <row r="22363" ht="15" customHeight="1"/>
    <row r="22364" ht="15" customHeight="1"/>
    <row r="22365" ht="15" customHeight="1"/>
    <row r="22366" ht="15" customHeight="1"/>
    <row r="22367" ht="15" customHeight="1"/>
    <row r="22368" ht="15" customHeight="1"/>
    <row r="22369" ht="15" customHeight="1"/>
    <row r="22370" ht="15" customHeight="1"/>
    <row r="22371" ht="15" customHeight="1"/>
    <row r="22372" ht="15" customHeight="1"/>
    <row r="22373" ht="15" customHeight="1"/>
    <row r="22374" ht="15" customHeight="1"/>
    <row r="22375" ht="15" customHeight="1"/>
    <row r="22376" ht="15" customHeight="1"/>
    <row r="22377" ht="15" customHeight="1"/>
    <row r="22378" ht="15" customHeight="1"/>
    <row r="22379" ht="15" customHeight="1"/>
    <row r="22380" ht="15" customHeight="1"/>
    <row r="22381" ht="15" customHeight="1"/>
    <row r="22382" ht="15" customHeight="1"/>
    <row r="22383" ht="15" customHeight="1"/>
    <row r="22384" ht="15" customHeight="1"/>
    <row r="22385" ht="15" customHeight="1"/>
    <row r="22386" ht="15" customHeight="1"/>
    <row r="22387" ht="15" customHeight="1"/>
    <row r="22388" ht="15" customHeight="1"/>
    <row r="22389" ht="15" customHeight="1"/>
    <row r="22390" ht="15" customHeight="1"/>
    <row r="22391" ht="15" customHeight="1"/>
    <row r="22392" ht="15" customHeight="1"/>
    <row r="22393" ht="15" customHeight="1"/>
    <row r="22394" ht="15" customHeight="1"/>
    <row r="22395" ht="15" customHeight="1"/>
    <row r="22396" ht="15" customHeight="1"/>
    <row r="22397" ht="15" customHeight="1"/>
    <row r="22398" ht="15" customHeight="1"/>
    <row r="22399" ht="15" customHeight="1"/>
    <row r="22400" ht="15" customHeight="1"/>
    <row r="22401" ht="15" customHeight="1"/>
    <row r="22402" ht="15" customHeight="1"/>
    <row r="22403" ht="15" customHeight="1"/>
    <row r="22404" ht="15" customHeight="1"/>
    <row r="22405" ht="15" customHeight="1"/>
    <row r="22406" ht="15" customHeight="1"/>
    <row r="22407" ht="15" customHeight="1"/>
    <row r="22408" ht="15" customHeight="1"/>
    <row r="22409" ht="15" customHeight="1"/>
    <row r="22410" ht="15" customHeight="1"/>
    <row r="22411" ht="15" customHeight="1"/>
    <row r="22412" ht="15" customHeight="1"/>
    <row r="22413" ht="15" customHeight="1"/>
    <row r="22414" ht="15" customHeight="1"/>
    <row r="22415" ht="15" customHeight="1"/>
    <row r="22416" ht="15" customHeight="1"/>
    <row r="22417" ht="15" customHeight="1"/>
    <row r="22418" ht="15" customHeight="1"/>
    <row r="22419" ht="15" customHeight="1"/>
    <row r="22420" ht="15" customHeight="1"/>
    <row r="22421" ht="15" customHeight="1"/>
    <row r="22422" ht="15" customHeight="1"/>
    <row r="22423" ht="15" customHeight="1"/>
    <row r="22424" ht="15" customHeight="1"/>
    <row r="22425" ht="15" customHeight="1"/>
    <row r="22426" ht="15" customHeight="1"/>
    <row r="22427" ht="15" customHeight="1"/>
    <row r="22428" ht="15" customHeight="1"/>
    <row r="22429" ht="15" customHeight="1"/>
    <row r="22430" ht="15" customHeight="1"/>
    <row r="22431" ht="15" customHeight="1"/>
    <row r="22432" ht="15" customHeight="1"/>
    <row r="22433" ht="15" customHeight="1"/>
    <row r="22434" ht="15" customHeight="1"/>
    <row r="22435" ht="15" customHeight="1"/>
    <row r="22436" ht="15" customHeight="1"/>
    <row r="22437" ht="15" customHeight="1"/>
    <row r="22438" ht="15" customHeight="1"/>
    <row r="22439" ht="15" customHeight="1"/>
    <row r="22440" ht="15" customHeight="1"/>
    <row r="22441" ht="15" customHeight="1"/>
    <row r="22442" ht="15" customHeight="1"/>
    <row r="22443" ht="15" customHeight="1"/>
    <row r="22444" ht="15" customHeight="1"/>
    <row r="22445" ht="15" customHeight="1"/>
    <row r="22446" ht="15" customHeight="1"/>
    <row r="22447" ht="15" customHeight="1"/>
    <row r="22448" ht="15" customHeight="1"/>
    <row r="22449" ht="15" customHeight="1"/>
    <row r="22450" ht="15" customHeight="1"/>
    <row r="22451" ht="15" customHeight="1"/>
    <row r="22452" ht="15" customHeight="1"/>
    <row r="22453" ht="15" customHeight="1"/>
    <row r="22454" ht="15" customHeight="1"/>
    <row r="22455" ht="15" customHeight="1"/>
    <row r="22456" ht="15" customHeight="1"/>
    <row r="22457" ht="15" customHeight="1"/>
    <row r="22458" ht="15" customHeight="1"/>
    <row r="22459" ht="15" customHeight="1"/>
    <row r="22460" ht="15" customHeight="1"/>
    <row r="22461" ht="15" customHeight="1"/>
    <row r="22462" ht="15" customHeight="1"/>
    <row r="22463" ht="15" customHeight="1"/>
    <row r="22464" ht="15" customHeight="1"/>
    <row r="22465" ht="15" customHeight="1"/>
    <row r="22466" ht="15" customHeight="1"/>
    <row r="22467" ht="15" customHeight="1"/>
    <row r="22468" ht="15" customHeight="1"/>
    <row r="22469" ht="15" customHeight="1"/>
    <row r="22470" ht="15" customHeight="1"/>
    <row r="22471" ht="15" customHeight="1"/>
    <row r="22472" ht="15" customHeight="1"/>
    <row r="22473" ht="15" customHeight="1"/>
    <row r="22474" ht="15" customHeight="1"/>
    <row r="22475" ht="15" customHeight="1"/>
    <row r="22476" ht="15" customHeight="1"/>
    <row r="22477" ht="15" customHeight="1"/>
    <row r="22478" ht="15" customHeight="1"/>
    <row r="22479" ht="15" customHeight="1"/>
    <row r="22480" ht="15" customHeight="1"/>
    <row r="22481" ht="15" customHeight="1"/>
    <row r="22482" ht="15" customHeight="1"/>
    <row r="22483" ht="15" customHeight="1"/>
    <row r="22484" ht="15" customHeight="1"/>
    <row r="22485" ht="15" customHeight="1"/>
    <row r="22486" ht="15" customHeight="1"/>
    <row r="22487" ht="15" customHeight="1"/>
    <row r="22488" ht="15" customHeight="1"/>
    <row r="22489" ht="15" customHeight="1"/>
    <row r="22490" ht="15" customHeight="1"/>
    <row r="22491" ht="15" customHeight="1"/>
    <row r="22492" ht="15" customHeight="1"/>
    <row r="22493" ht="15" customHeight="1"/>
    <row r="22494" ht="15" customHeight="1"/>
    <row r="22495" ht="15" customHeight="1"/>
    <row r="22496" ht="15" customHeight="1"/>
    <row r="22497" ht="15" customHeight="1"/>
    <row r="22498" ht="15" customHeight="1"/>
    <row r="22499" ht="15" customHeight="1"/>
    <row r="22500" ht="15" customHeight="1"/>
    <row r="22501" ht="15" customHeight="1"/>
    <row r="22502" ht="15" customHeight="1"/>
    <row r="22503" ht="15" customHeight="1"/>
    <row r="22504" ht="15" customHeight="1"/>
    <row r="22505" ht="15" customHeight="1"/>
    <row r="22506" ht="15" customHeight="1"/>
    <row r="22507" ht="15" customHeight="1"/>
    <row r="22508" ht="15" customHeight="1"/>
    <row r="22509" ht="15" customHeight="1"/>
    <row r="22510" ht="15" customHeight="1"/>
    <row r="22511" ht="15" customHeight="1"/>
    <row r="22512" ht="15" customHeight="1"/>
    <row r="22513" ht="15" customHeight="1"/>
    <row r="22514" ht="15" customHeight="1"/>
    <row r="22515" ht="15" customHeight="1"/>
    <row r="22516" ht="15" customHeight="1"/>
    <row r="22517" ht="15" customHeight="1"/>
    <row r="22518" ht="15" customHeight="1"/>
    <row r="22519" ht="15" customHeight="1"/>
    <row r="22520" ht="15" customHeight="1"/>
    <row r="22521" ht="15" customHeight="1"/>
    <row r="22522" ht="15" customHeight="1"/>
    <row r="22523" ht="15" customHeight="1"/>
    <row r="22524" ht="15" customHeight="1"/>
    <row r="22525" ht="15" customHeight="1"/>
    <row r="22526" ht="15" customHeight="1"/>
    <row r="22527" ht="15" customHeight="1"/>
    <row r="22528" ht="15" customHeight="1"/>
    <row r="22529" ht="15" customHeight="1"/>
    <row r="22530" ht="15" customHeight="1"/>
    <row r="22531" ht="15" customHeight="1"/>
    <row r="22532" ht="15" customHeight="1"/>
    <row r="22533" ht="15" customHeight="1"/>
    <row r="22534" ht="15" customHeight="1"/>
    <row r="22535" ht="15" customHeight="1"/>
    <row r="22536" ht="15" customHeight="1"/>
    <row r="22537" ht="15" customHeight="1"/>
    <row r="22538" ht="15" customHeight="1"/>
    <row r="22539" ht="15" customHeight="1"/>
    <row r="22540" ht="15" customHeight="1"/>
    <row r="22541" ht="15" customHeight="1"/>
    <row r="22542" ht="15" customHeight="1"/>
    <row r="22543" ht="15" customHeight="1"/>
    <row r="22544" ht="15" customHeight="1"/>
    <row r="22545" ht="15" customHeight="1"/>
    <row r="22546" ht="15" customHeight="1"/>
    <row r="22547" ht="15" customHeight="1"/>
    <row r="22548" ht="15" customHeight="1"/>
    <row r="22549" ht="15" customHeight="1"/>
    <row r="22550" ht="15" customHeight="1"/>
    <row r="22551" ht="15" customHeight="1"/>
    <row r="22552" ht="15" customHeight="1"/>
    <row r="22553" ht="15" customHeight="1"/>
    <row r="22554" ht="15" customHeight="1"/>
    <row r="22555" ht="15" customHeight="1"/>
    <row r="22556" ht="15" customHeight="1"/>
    <row r="22557" ht="15" customHeight="1"/>
    <row r="22558" ht="15" customHeight="1"/>
    <row r="22559" ht="15" customHeight="1"/>
    <row r="22560" ht="15" customHeight="1"/>
    <row r="22561" ht="15" customHeight="1"/>
    <row r="22562" ht="15" customHeight="1"/>
    <row r="22563" ht="15" customHeight="1"/>
    <row r="22564" ht="15" customHeight="1"/>
    <row r="22565" ht="15" customHeight="1"/>
    <row r="22566" ht="15" customHeight="1"/>
    <row r="22567" ht="15" customHeight="1"/>
    <row r="22568" ht="15" customHeight="1"/>
    <row r="22569" ht="15" customHeight="1"/>
    <row r="22570" ht="15" customHeight="1"/>
    <row r="22571" ht="15" customHeight="1"/>
    <row r="22572" ht="15" customHeight="1"/>
    <row r="22573" ht="15" customHeight="1"/>
    <row r="22574" ht="15" customHeight="1"/>
    <row r="22575" ht="15" customHeight="1"/>
    <row r="22576" ht="15" customHeight="1"/>
    <row r="22577" ht="15" customHeight="1"/>
    <row r="22578" ht="15" customHeight="1"/>
    <row r="22579" ht="15" customHeight="1"/>
    <row r="22580" ht="15" customHeight="1"/>
    <row r="22581" ht="15" customHeight="1"/>
    <row r="22582" ht="15" customHeight="1"/>
    <row r="22583" ht="15" customHeight="1"/>
    <row r="22584" ht="15" customHeight="1"/>
    <row r="22585" ht="15" customHeight="1"/>
    <row r="22586" ht="15" customHeight="1"/>
    <row r="22587" ht="15" customHeight="1"/>
    <row r="22588" ht="15" customHeight="1"/>
    <row r="22589" ht="15" customHeight="1"/>
    <row r="22590" ht="15" customHeight="1"/>
    <row r="22591" ht="15" customHeight="1"/>
    <row r="22592" ht="15" customHeight="1"/>
    <row r="22593" ht="15" customHeight="1"/>
    <row r="22594" ht="15" customHeight="1"/>
    <row r="22595" ht="15" customHeight="1"/>
    <row r="22596" ht="15" customHeight="1"/>
    <row r="22597" ht="15" customHeight="1"/>
    <row r="22598" ht="15" customHeight="1"/>
    <row r="22599" ht="15" customHeight="1"/>
    <row r="22600" ht="15" customHeight="1"/>
    <row r="22601" ht="15" customHeight="1"/>
    <row r="22602" ht="15" customHeight="1"/>
    <row r="22603" ht="15" customHeight="1"/>
    <row r="22604" ht="15" customHeight="1"/>
    <row r="22605" ht="15" customHeight="1"/>
    <row r="22606" ht="15" customHeight="1"/>
    <row r="22607" ht="15" customHeight="1"/>
    <row r="22608" ht="15" customHeight="1"/>
    <row r="22609" ht="15" customHeight="1"/>
    <row r="22610" ht="15" customHeight="1"/>
    <row r="22611" ht="15" customHeight="1"/>
    <row r="22612" ht="15" customHeight="1"/>
    <row r="22613" ht="15" customHeight="1"/>
    <row r="22614" ht="15" customHeight="1"/>
    <row r="22615" ht="15" customHeight="1"/>
    <row r="22616" ht="15" customHeight="1"/>
    <row r="22617" ht="15" customHeight="1"/>
    <row r="22618" ht="15" customHeight="1"/>
    <row r="22619" ht="15" customHeight="1"/>
    <row r="22620" ht="15" customHeight="1"/>
    <row r="22621" ht="15" customHeight="1"/>
    <row r="22622" ht="15" customHeight="1"/>
    <row r="22623" ht="15" customHeight="1"/>
    <row r="22624" ht="15" customHeight="1"/>
    <row r="22625" ht="15" customHeight="1"/>
    <row r="22626" ht="15" customHeight="1"/>
    <row r="22627" ht="15" customHeight="1"/>
    <row r="22628" ht="15" customHeight="1"/>
    <row r="22629" ht="15" customHeight="1"/>
    <row r="22630" ht="15" customHeight="1"/>
    <row r="22631" ht="15" customHeight="1"/>
    <row r="22632" ht="15" customHeight="1"/>
    <row r="22633" ht="15" customHeight="1"/>
    <row r="22634" ht="15" customHeight="1"/>
    <row r="22635" ht="15" customHeight="1"/>
    <row r="22636" ht="15" customHeight="1"/>
    <row r="22637" ht="15" customHeight="1"/>
    <row r="22638" ht="15" customHeight="1"/>
    <row r="22639" ht="15" customHeight="1"/>
    <row r="22640" ht="15" customHeight="1"/>
    <row r="22641" ht="15" customHeight="1"/>
    <row r="22642" ht="15" customHeight="1"/>
    <row r="22643" ht="15" customHeight="1"/>
    <row r="22644" ht="15" customHeight="1"/>
    <row r="22645" ht="15" customHeight="1"/>
    <row r="22646" ht="15" customHeight="1"/>
    <row r="22647" ht="15" customHeight="1"/>
    <row r="22648" ht="15" customHeight="1"/>
    <row r="22649" ht="15" customHeight="1"/>
    <row r="22650" ht="15" customHeight="1"/>
    <row r="22651" ht="15" customHeight="1"/>
    <row r="22652" ht="15" customHeight="1"/>
    <row r="22653" ht="15" customHeight="1"/>
    <row r="22654" ht="15" customHeight="1"/>
    <row r="22655" ht="15" customHeight="1"/>
    <row r="22656" ht="15" customHeight="1"/>
    <row r="22657" ht="15" customHeight="1"/>
    <row r="22658" ht="15" customHeight="1"/>
    <row r="22659" ht="15" customHeight="1"/>
    <row r="22660" ht="15" customHeight="1"/>
    <row r="22661" ht="15" customHeight="1"/>
    <row r="22662" ht="15" customHeight="1"/>
    <row r="22663" ht="15" customHeight="1"/>
    <row r="22664" ht="15" customHeight="1"/>
    <row r="22665" ht="15" customHeight="1"/>
    <row r="22666" ht="15" customHeight="1"/>
    <row r="22667" ht="15" customHeight="1"/>
    <row r="22668" ht="15" customHeight="1"/>
    <row r="22669" ht="15" customHeight="1"/>
    <row r="22670" ht="15" customHeight="1"/>
    <row r="22671" ht="15" customHeight="1"/>
    <row r="22672" ht="15" customHeight="1"/>
    <row r="22673" ht="15" customHeight="1"/>
    <row r="22674" ht="15" customHeight="1"/>
    <row r="22675" ht="15" customHeight="1"/>
    <row r="22676" ht="15" customHeight="1"/>
    <row r="22677" ht="15" customHeight="1"/>
    <row r="22678" ht="15" customHeight="1"/>
    <row r="22679" ht="15" customHeight="1"/>
    <row r="22680" ht="15" customHeight="1"/>
    <row r="22681" ht="15" customHeight="1"/>
    <row r="22682" ht="15" customHeight="1"/>
    <row r="22683" ht="15" customHeight="1"/>
    <row r="22684" ht="15" customHeight="1"/>
    <row r="22685" ht="15" customHeight="1"/>
    <row r="22686" ht="15" customHeight="1"/>
    <row r="22687" ht="15" customHeight="1"/>
    <row r="22688" ht="15" customHeight="1"/>
    <row r="22689" ht="15" customHeight="1"/>
    <row r="22690" ht="15" customHeight="1"/>
    <row r="22691" ht="15" customHeight="1"/>
    <row r="22692" ht="15" customHeight="1"/>
    <row r="22693" ht="15" customHeight="1"/>
    <row r="22694" ht="15" customHeight="1"/>
    <row r="22695" ht="15" customHeight="1"/>
    <row r="22696" ht="15" customHeight="1"/>
    <row r="22697" ht="15" customHeight="1"/>
    <row r="22698" ht="15" customHeight="1"/>
    <row r="22699" ht="15" customHeight="1"/>
    <row r="22700" ht="15" customHeight="1"/>
    <row r="22701" ht="15" customHeight="1"/>
    <row r="22702" ht="15" customHeight="1"/>
    <row r="22703" ht="15" customHeight="1"/>
    <row r="22704" ht="15" customHeight="1"/>
    <row r="22705" ht="15" customHeight="1"/>
    <row r="22706" ht="15" customHeight="1"/>
    <row r="22707" ht="15" customHeight="1"/>
    <row r="22708" ht="15" customHeight="1"/>
    <row r="22709" ht="15" customHeight="1"/>
    <row r="22710" ht="15" customHeight="1"/>
    <row r="22711" ht="15" customHeight="1"/>
    <row r="22712" ht="15" customHeight="1"/>
    <row r="22713" ht="15" customHeight="1"/>
    <row r="22714" ht="15" customHeight="1"/>
    <row r="22715" ht="15" customHeight="1"/>
    <row r="22716" ht="15" customHeight="1"/>
    <row r="22717" ht="15" customHeight="1"/>
    <row r="22718" ht="15" customHeight="1"/>
    <row r="22719" ht="15" customHeight="1"/>
    <row r="22720" ht="15" customHeight="1"/>
    <row r="22721" ht="15" customHeight="1"/>
    <row r="22722" ht="15" customHeight="1"/>
    <row r="22723" ht="15" customHeight="1"/>
    <row r="22724" ht="15" customHeight="1"/>
    <row r="22725" ht="15" customHeight="1"/>
    <row r="22726" ht="15" customHeight="1"/>
    <row r="22727" ht="15" customHeight="1"/>
    <row r="22728" ht="15" customHeight="1"/>
    <row r="22729" ht="15" customHeight="1"/>
    <row r="22730" ht="15" customHeight="1"/>
    <row r="22731" ht="15" customHeight="1"/>
    <row r="22732" ht="15" customHeight="1"/>
    <row r="22733" ht="15" customHeight="1"/>
    <row r="22734" ht="15" customHeight="1"/>
    <row r="22735" ht="15" customHeight="1"/>
    <row r="22736" ht="15" customHeight="1"/>
    <row r="22737" ht="15" customHeight="1"/>
    <row r="22738" ht="15" customHeight="1"/>
    <row r="22739" ht="15" customHeight="1"/>
    <row r="22740" ht="15" customHeight="1"/>
    <row r="22741" ht="15" customHeight="1"/>
    <row r="22742" ht="15" customHeight="1"/>
    <row r="22743" ht="15" customHeight="1"/>
    <row r="22744" ht="15" customHeight="1"/>
    <row r="22745" ht="15" customHeight="1"/>
    <row r="22746" ht="15" customHeight="1"/>
    <row r="22747" ht="15" customHeight="1"/>
    <row r="22748" ht="15" customHeight="1"/>
    <row r="22749" ht="15" customHeight="1"/>
    <row r="22750" ht="15" customHeight="1"/>
    <row r="22751" ht="15" customHeight="1"/>
    <row r="22752" ht="15" customHeight="1"/>
    <row r="22753" ht="15" customHeight="1"/>
    <row r="22754" ht="15" customHeight="1"/>
    <row r="22755" ht="15" customHeight="1"/>
    <row r="22756" ht="15" customHeight="1"/>
    <row r="22757" ht="15" customHeight="1"/>
    <row r="22758" ht="15" customHeight="1"/>
    <row r="22759" ht="15" customHeight="1"/>
    <row r="22760" ht="15" customHeight="1"/>
    <row r="22761" ht="15" customHeight="1"/>
    <row r="22762" ht="15" customHeight="1"/>
    <row r="22763" ht="15" customHeight="1"/>
    <row r="22764" ht="15" customHeight="1"/>
    <row r="22765" ht="15" customHeight="1"/>
    <row r="22766" ht="15" customHeight="1"/>
    <row r="22767" ht="15" customHeight="1"/>
    <row r="22768" ht="15" customHeight="1"/>
    <row r="22769" ht="15" customHeight="1"/>
    <row r="22770" ht="15" customHeight="1"/>
    <row r="22771" ht="15" customHeight="1"/>
    <row r="22772" ht="15" customHeight="1"/>
    <row r="22773" ht="15" customHeight="1"/>
    <row r="22774" ht="15" customHeight="1"/>
    <row r="22775" ht="15" customHeight="1"/>
    <row r="22776" ht="15" customHeight="1"/>
    <row r="22777" ht="15" customHeight="1"/>
    <row r="22778" ht="15" customHeight="1"/>
    <row r="22779" ht="15" customHeight="1"/>
    <row r="22780" ht="15" customHeight="1"/>
    <row r="22781" ht="15" customHeight="1"/>
    <row r="22782" ht="15" customHeight="1"/>
    <row r="22783" ht="15" customHeight="1"/>
    <row r="22784" ht="15" customHeight="1"/>
    <row r="22785" ht="15" customHeight="1"/>
    <row r="22786" ht="15" customHeight="1"/>
    <row r="22787" ht="15" customHeight="1"/>
    <row r="22788" ht="15" customHeight="1"/>
    <row r="22789" ht="15" customHeight="1"/>
    <row r="22790" ht="15" customHeight="1"/>
    <row r="22791" ht="15" customHeight="1"/>
    <row r="22792" ht="15" customHeight="1"/>
    <row r="22793" ht="15" customHeight="1"/>
    <row r="22794" ht="15" customHeight="1"/>
    <row r="22795" ht="15" customHeight="1"/>
    <row r="22796" ht="15" customHeight="1"/>
    <row r="22797" ht="15" customHeight="1"/>
    <row r="22798" ht="15" customHeight="1"/>
    <row r="22799" ht="15" customHeight="1"/>
    <row r="22800" ht="15" customHeight="1"/>
    <row r="22801" ht="15" customHeight="1"/>
    <row r="22802" ht="15" customHeight="1"/>
    <row r="22803" ht="15" customHeight="1"/>
    <row r="22804" ht="15" customHeight="1"/>
    <row r="22805" ht="15" customHeight="1"/>
    <row r="22806" ht="15" customHeight="1"/>
    <row r="22807" ht="15" customHeight="1"/>
    <row r="22808" ht="15" customHeight="1"/>
    <row r="22809" ht="15" customHeight="1"/>
    <row r="22810" ht="15" customHeight="1"/>
    <row r="22811" ht="15" customHeight="1"/>
    <row r="22812" ht="15" customHeight="1"/>
    <row r="22813" ht="15" customHeight="1"/>
    <row r="22814" ht="15" customHeight="1"/>
    <row r="22815" ht="15" customHeight="1"/>
    <row r="22816" ht="15" customHeight="1"/>
    <row r="22817" ht="15" customHeight="1"/>
    <row r="22818" ht="15" customHeight="1"/>
    <row r="22819" ht="15" customHeight="1"/>
    <row r="22820" ht="15" customHeight="1"/>
    <row r="22821" ht="15" customHeight="1"/>
    <row r="22822" ht="15" customHeight="1"/>
    <row r="22823" ht="15" customHeight="1"/>
    <row r="22824" ht="15" customHeight="1"/>
    <row r="22825" ht="15" customHeight="1"/>
    <row r="22826" ht="15" customHeight="1"/>
    <row r="22827" ht="15" customHeight="1"/>
    <row r="22828" ht="15" customHeight="1"/>
    <row r="22829" ht="15" customHeight="1"/>
    <row r="22830" ht="15" customHeight="1"/>
    <row r="22831" ht="15" customHeight="1"/>
    <row r="22832" ht="15" customHeight="1"/>
    <row r="22833" ht="15" customHeight="1"/>
    <row r="22834" ht="15" customHeight="1"/>
    <row r="22835" ht="15" customHeight="1"/>
    <row r="22836" ht="15" customHeight="1"/>
    <row r="22837" ht="15" customHeight="1"/>
    <row r="22838" ht="15" customHeight="1"/>
    <row r="22839" ht="15" customHeight="1"/>
    <row r="22840" ht="15" customHeight="1"/>
    <row r="22841" ht="15" customHeight="1"/>
    <row r="22842" ht="15" customHeight="1"/>
    <row r="22843" ht="15" customHeight="1"/>
    <row r="22844" ht="15" customHeight="1"/>
    <row r="22845" ht="15" customHeight="1"/>
    <row r="22846" ht="15" customHeight="1"/>
    <row r="22847" ht="15" customHeight="1"/>
    <row r="22848" ht="15" customHeight="1"/>
    <row r="22849" ht="15" customHeight="1"/>
    <row r="22850" ht="15" customHeight="1"/>
    <row r="22851" ht="15" customHeight="1"/>
    <row r="22852" ht="15" customHeight="1"/>
    <row r="22853" ht="15" customHeight="1"/>
    <row r="22854" ht="15" customHeight="1"/>
    <row r="22855" ht="15" customHeight="1"/>
    <row r="22856" ht="15" customHeight="1"/>
    <row r="22857" ht="15" customHeight="1"/>
    <row r="22858" ht="15" customHeight="1"/>
    <row r="22859" ht="15" customHeight="1"/>
    <row r="22860" ht="15" customHeight="1"/>
    <row r="22861" ht="15" customHeight="1"/>
    <row r="22862" ht="15" customHeight="1"/>
    <row r="22863" ht="15" customHeight="1"/>
    <row r="22864" ht="15" customHeight="1"/>
    <row r="22865" ht="15" customHeight="1"/>
    <row r="22866" ht="15" customHeight="1"/>
    <row r="22867" ht="15" customHeight="1"/>
    <row r="22868" ht="15" customHeight="1"/>
    <row r="22869" ht="15" customHeight="1"/>
    <row r="22870" ht="15" customHeight="1"/>
    <row r="22871" ht="15" customHeight="1"/>
    <row r="22872" ht="15" customHeight="1"/>
    <row r="22873" ht="15" customHeight="1"/>
    <row r="22874" ht="15" customHeight="1"/>
    <row r="22875" ht="15" customHeight="1"/>
    <row r="22876" ht="15" customHeight="1"/>
    <row r="22877" ht="15" customHeight="1"/>
    <row r="22878" ht="15" customHeight="1"/>
    <row r="22879" ht="15" customHeight="1"/>
    <row r="22880" ht="15" customHeight="1"/>
    <row r="22881" ht="15" customHeight="1"/>
    <row r="22882" ht="15" customHeight="1"/>
    <row r="22883" ht="15" customHeight="1"/>
    <row r="22884" ht="15" customHeight="1"/>
    <row r="22885" ht="15" customHeight="1"/>
    <row r="22886" ht="15" customHeight="1"/>
    <row r="22887" ht="15" customHeight="1"/>
    <row r="22888" ht="15" customHeight="1"/>
    <row r="22889" ht="15" customHeight="1"/>
    <row r="22890" ht="15" customHeight="1"/>
    <row r="22891" ht="15" customHeight="1"/>
    <row r="22892" ht="15" customHeight="1"/>
    <row r="22893" ht="15" customHeight="1"/>
    <row r="22894" ht="15" customHeight="1"/>
    <row r="22895" ht="15" customHeight="1"/>
    <row r="22896" ht="15" customHeight="1"/>
    <row r="22897" ht="15" customHeight="1"/>
    <row r="22898" ht="15" customHeight="1"/>
    <row r="22899" ht="15" customHeight="1"/>
    <row r="22900" ht="15" customHeight="1"/>
    <row r="22901" ht="15" customHeight="1"/>
    <row r="22902" ht="15" customHeight="1"/>
    <row r="22903" ht="15" customHeight="1"/>
    <row r="22904" ht="15" customHeight="1"/>
    <row r="22905" ht="15" customHeight="1"/>
    <row r="22906" ht="15" customHeight="1"/>
    <row r="22907" ht="15" customHeight="1"/>
    <row r="22908" ht="15" customHeight="1"/>
    <row r="22909" ht="15" customHeight="1"/>
    <row r="22910" ht="15" customHeight="1"/>
    <row r="22911" ht="15" customHeight="1"/>
    <row r="22912" ht="15" customHeight="1"/>
    <row r="22913" ht="15" customHeight="1"/>
    <row r="22914" ht="15" customHeight="1"/>
    <row r="22915" ht="15" customHeight="1"/>
    <row r="22916" ht="15" customHeight="1"/>
    <row r="22917" ht="15" customHeight="1"/>
    <row r="22918" ht="15" customHeight="1"/>
    <row r="22919" ht="15" customHeight="1"/>
    <row r="22920" ht="15" customHeight="1"/>
    <row r="22921" ht="15" customHeight="1"/>
    <row r="22922" ht="15" customHeight="1"/>
    <row r="22923" ht="15" customHeight="1"/>
    <row r="22924" ht="15" customHeight="1"/>
    <row r="22925" ht="15" customHeight="1"/>
    <row r="22926" ht="15" customHeight="1"/>
    <row r="22927" ht="15" customHeight="1"/>
    <row r="22928" ht="15" customHeight="1"/>
    <row r="22929" ht="15" customHeight="1"/>
    <row r="22930" ht="15" customHeight="1"/>
    <row r="22931" ht="15" customHeight="1"/>
    <row r="22932" ht="15" customHeight="1"/>
    <row r="22933" ht="15" customHeight="1"/>
    <row r="22934" ht="15" customHeight="1"/>
    <row r="22935" ht="15" customHeight="1"/>
    <row r="22936" ht="15" customHeight="1"/>
    <row r="22937" ht="15" customHeight="1"/>
    <row r="22938" ht="15" customHeight="1"/>
    <row r="22939" ht="15" customHeight="1"/>
    <row r="22940" ht="15" customHeight="1"/>
    <row r="22941" ht="15" customHeight="1"/>
    <row r="22942" ht="15" customHeight="1"/>
    <row r="22943" ht="15" customHeight="1"/>
    <row r="22944" ht="15" customHeight="1"/>
    <row r="22945" ht="15" customHeight="1"/>
    <row r="22946" ht="15" customHeight="1"/>
    <row r="22947" ht="15" customHeight="1"/>
    <row r="22948" ht="15" customHeight="1"/>
    <row r="22949" ht="15" customHeight="1"/>
    <row r="22950" ht="15" customHeight="1"/>
    <row r="22951" ht="15" customHeight="1"/>
    <row r="22952" ht="15" customHeight="1"/>
    <row r="22953" ht="15" customHeight="1"/>
    <row r="22954" ht="15" customHeight="1"/>
    <row r="22955" ht="15" customHeight="1"/>
    <row r="22956" ht="15" customHeight="1"/>
    <row r="22957" ht="15" customHeight="1"/>
    <row r="22958" ht="15" customHeight="1"/>
    <row r="22959" ht="15" customHeight="1"/>
    <row r="22960" ht="15" customHeight="1"/>
    <row r="22961" ht="15" customHeight="1"/>
    <row r="22962" ht="15" customHeight="1"/>
    <row r="22963" ht="15" customHeight="1"/>
    <row r="22964" ht="15" customHeight="1"/>
    <row r="22965" ht="15" customHeight="1"/>
    <row r="22966" ht="15" customHeight="1"/>
    <row r="22967" ht="15" customHeight="1"/>
    <row r="22968" ht="15" customHeight="1"/>
    <row r="22969" ht="15" customHeight="1"/>
    <row r="22970" ht="15" customHeight="1"/>
    <row r="22971" ht="15" customHeight="1"/>
    <row r="22972" ht="15" customHeight="1"/>
    <row r="22973" ht="15" customHeight="1"/>
    <row r="22974" ht="15" customHeight="1"/>
    <row r="22975" ht="15" customHeight="1"/>
    <row r="22976" ht="15" customHeight="1"/>
    <row r="22977" ht="15" customHeight="1"/>
    <row r="22978" ht="15" customHeight="1"/>
    <row r="22979" ht="15" customHeight="1"/>
    <row r="22980" ht="15" customHeight="1"/>
    <row r="22981" ht="15" customHeight="1"/>
    <row r="22982" ht="15" customHeight="1"/>
    <row r="22983" ht="15" customHeight="1"/>
    <row r="22984" ht="15" customHeight="1"/>
    <row r="22985" ht="15" customHeight="1"/>
    <row r="22986" ht="15" customHeight="1"/>
    <row r="22987" ht="15" customHeight="1"/>
    <row r="22988" ht="15" customHeight="1"/>
    <row r="22989" ht="15" customHeight="1"/>
    <row r="22990" ht="15" customHeight="1"/>
    <row r="22991" ht="15" customHeight="1"/>
    <row r="22992" ht="15" customHeight="1"/>
    <row r="22993" ht="15" customHeight="1"/>
    <row r="22994" ht="15" customHeight="1"/>
    <row r="22995" ht="15" customHeight="1"/>
    <row r="22996" ht="15" customHeight="1"/>
    <row r="22997" ht="15" customHeight="1"/>
    <row r="22998" ht="15" customHeight="1"/>
    <row r="22999" ht="15" customHeight="1"/>
    <row r="23000" ht="15" customHeight="1"/>
    <row r="23001" ht="15" customHeight="1"/>
    <row r="23002" ht="15" customHeight="1"/>
    <row r="23003" ht="15" customHeight="1"/>
    <row r="23004" ht="15" customHeight="1"/>
    <row r="23005" ht="15" customHeight="1"/>
    <row r="23006" ht="15" customHeight="1"/>
    <row r="23007" ht="15" customHeight="1"/>
    <row r="23008" ht="15" customHeight="1"/>
    <row r="23009" ht="15" customHeight="1"/>
    <row r="23010" ht="15" customHeight="1"/>
    <row r="23011" ht="15" customHeight="1"/>
    <row r="23012" ht="15" customHeight="1"/>
    <row r="23013" ht="15" customHeight="1"/>
    <row r="23014" ht="15" customHeight="1"/>
    <row r="23015" ht="15" customHeight="1"/>
    <row r="23016" ht="15" customHeight="1"/>
    <row r="23017" ht="15" customHeight="1"/>
    <row r="23018" ht="15" customHeight="1"/>
    <row r="23019" ht="15" customHeight="1"/>
    <row r="23020" ht="15" customHeight="1"/>
    <row r="23021" ht="15" customHeight="1"/>
    <row r="23022" ht="15" customHeight="1"/>
    <row r="23023" ht="15" customHeight="1"/>
    <row r="23024" ht="15" customHeight="1"/>
    <row r="23025" ht="15" customHeight="1"/>
    <row r="23026" ht="15" customHeight="1"/>
    <row r="23027" ht="15" customHeight="1"/>
    <row r="23028" ht="15" customHeight="1"/>
    <row r="23029" ht="15" customHeight="1"/>
    <row r="23030" ht="15" customHeight="1"/>
    <row r="23031" ht="15" customHeight="1"/>
    <row r="23032" ht="15" customHeight="1"/>
    <row r="23033" ht="15" customHeight="1"/>
    <row r="23034" ht="15" customHeight="1"/>
    <row r="23035" ht="15" customHeight="1"/>
    <row r="23036" ht="15" customHeight="1"/>
    <row r="23037" ht="15" customHeight="1"/>
    <row r="23038" ht="15" customHeight="1"/>
    <row r="23039" ht="15" customHeight="1"/>
    <row r="23040" ht="15" customHeight="1"/>
    <row r="23041" ht="15" customHeight="1"/>
    <row r="23042" ht="15" customHeight="1"/>
    <row r="23043" ht="15" customHeight="1"/>
    <row r="23044" ht="15" customHeight="1"/>
    <row r="23045" ht="15" customHeight="1"/>
    <row r="23046" ht="15" customHeight="1"/>
    <row r="23047" ht="15" customHeight="1"/>
    <row r="23048" ht="15" customHeight="1"/>
    <row r="23049" ht="15" customHeight="1"/>
    <row r="23050" ht="15" customHeight="1"/>
    <row r="23051" ht="15" customHeight="1"/>
    <row r="23052" ht="15" customHeight="1"/>
    <row r="23053" ht="15" customHeight="1"/>
    <row r="23054" ht="15" customHeight="1"/>
    <row r="23055" ht="15" customHeight="1"/>
    <row r="23056" ht="15" customHeight="1"/>
    <row r="23057" ht="15" customHeight="1"/>
    <row r="23058" ht="15" customHeight="1"/>
    <row r="23059" ht="15" customHeight="1"/>
    <row r="23060" ht="15" customHeight="1"/>
    <row r="23061" ht="15" customHeight="1"/>
    <row r="23062" ht="15" customHeight="1"/>
    <row r="23063" ht="15" customHeight="1"/>
    <row r="23064" ht="15" customHeight="1"/>
    <row r="23065" ht="15" customHeight="1"/>
    <row r="23066" ht="15" customHeight="1"/>
    <row r="23067" ht="15" customHeight="1"/>
    <row r="23068" ht="15" customHeight="1"/>
    <row r="23069" ht="15" customHeight="1"/>
    <row r="23070" ht="15" customHeight="1"/>
    <row r="23071" ht="15" customHeight="1"/>
    <row r="23072" ht="15" customHeight="1"/>
    <row r="23073" ht="15" customHeight="1"/>
    <row r="23074" ht="15" customHeight="1"/>
    <row r="23075" ht="15" customHeight="1"/>
    <row r="23076" ht="15" customHeight="1"/>
    <row r="23077" ht="15" customHeight="1"/>
    <row r="23078" ht="15" customHeight="1"/>
    <row r="23079" ht="15" customHeight="1"/>
    <row r="23080" ht="15" customHeight="1"/>
    <row r="23081" ht="15" customHeight="1"/>
    <row r="23082" ht="15" customHeight="1"/>
    <row r="23083" ht="15" customHeight="1"/>
    <row r="23084" ht="15" customHeight="1"/>
    <row r="23085" ht="15" customHeight="1"/>
    <row r="23086" ht="15" customHeight="1"/>
    <row r="23087" ht="15" customHeight="1"/>
    <row r="23088" ht="15" customHeight="1"/>
    <row r="23089" ht="15" customHeight="1"/>
    <row r="23090" ht="15" customHeight="1"/>
    <row r="23091" ht="15" customHeight="1"/>
    <row r="23092" ht="15" customHeight="1"/>
    <row r="23093" ht="15" customHeight="1"/>
    <row r="23094" ht="15" customHeight="1"/>
    <row r="23095" ht="15" customHeight="1"/>
    <row r="23096" ht="15" customHeight="1"/>
    <row r="23097" ht="15" customHeight="1"/>
    <row r="23098" ht="15" customHeight="1"/>
    <row r="23099" ht="15" customHeight="1"/>
    <row r="23100" ht="15" customHeight="1"/>
    <row r="23101" ht="15" customHeight="1"/>
    <row r="23102" ht="15" customHeight="1"/>
    <row r="23103" ht="15" customHeight="1"/>
    <row r="23104" ht="15" customHeight="1"/>
    <row r="23105" ht="15" customHeight="1"/>
    <row r="23106" ht="15" customHeight="1"/>
    <row r="23107" ht="15" customHeight="1"/>
    <row r="23108" ht="15" customHeight="1"/>
    <row r="23109" ht="15" customHeight="1"/>
    <row r="23110" ht="15" customHeight="1"/>
    <row r="23111" ht="15" customHeight="1"/>
    <row r="23112" ht="15" customHeight="1"/>
    <row r="23113" ht="15" customHeight="1"/>
    <row r="23114" ht="15" customHeight="1"/>
    <row r="23115" ht="15" customHeight="1"/>
    <row r="23116" ht="15" customHeight="1"/>
    <row r="23117" ht="15" customHeight="1"/>
    <row r="23118" ht="15" customHeight="1"/>
    <row r="23119" ht="15" customHeight="1"/>
    <row r="23120" ht="15" customHeight="1"/>
    <row r="23121" ht="15" customHeight="1"/>
    <row r="23122" ht="15" customHeight="1"/>
    <row r="23123" ht="15" customHeight="1"/>
    <row r="23124" ht="15" customHeight="1"/>
    <row r="23125" ht="15" customHeight="1"/>
    <row r="23126" ht="15" customHeight="1"/>
    <row r="23127" ht="15" customHeight="1"/>
    <row r="23128" ht="15" customHeight="1"/>
    <row r="23129" ht="15" customHeight="1"/>
    <row r="23130" ht="15" customHeight="1"/>
    <row r="23131" ht="15" customHeight="1"/>
    <row r="23132" ht="15" customHeight="1"/>
    <row r="23133" ht="15" customHeight="1"/>
    <row r="23134" ht="15" customHeight="1"/>
    <row r="23135" ht="15" customHeight="1"/>
    <row r="23136" ht="15" customHeight="1"/>
    <row r="23137" ht="15" customHeight="1"/>
    <row r="23138" ht="15" customHeight="1"/>
    <row r="23139" ht="15" customHeight="1"/>
    <row r="23140" ht="15" customHeight="1"/>
    <row r="23141" ht="15" customHeight="1"/>
    <row r="23142" ht="15" customHeight="1"/>
    <row r="23143" ht="15" customHeight="1"/>
    <row r="23144" ht="15" customHeight="1"/>
    <row r="23145" ht="15" customHeight="1"/>
    <row r="23146" ht="15" customHeight="1"/>
    <row r="23147" ht="15" customHeight="1"/>
    <row r="23148" ht="15" customHeight="1"/>
    <row r="23149" ht="15" customHeight="1"/>
    <row r="23150" ht="15" customHeight="1"/>
    <row r="23151" ht="15" customHeight="1"/>
    <row r="23152" ht="15" customHeight="1"/>
    <row r="23153" ht="15" customHeight="1"/>
    <row r="23154" ht="15" customHeight="1"/>
    <row r="23155" ht="15" customHeight="1"/>
    <row r="23156" ht="15" customHeight="1"/>
    <row r="23157" ht="15" customHeight="1"/>
    <row r="23158" ht="15" customHeight="1"/>
    <row r="23159" ht="15" customHeight="1"/>
    <row r="23160" ht="15" customHeight="1"/>
    <row r="23161" ht="15" customHeight="1"/>
    <row r="23162" ht="15" customHeight="1"/>
    <row r="23163" ht="15" customHeight="1"/>
    <row r="23164" ht="15" customHeight="1"/>
    <row r="23165" ht="15" customHeight="1"/>
    <row r="23166" ht="15" customHeight="1"/>
    <row r="23167" ht="15" customHeight="1"/>
    <row r="23168" ht="15" customHeight="1"/>
    <row r="23169" ht="15" customHeight="1"/>
    <row r="23170" ht="15" customHeight="1"/>
    <row r="23171" ht="15" customHeight="1"/>
    <row r="23172" ht="15" customHeight="1"/>
    <row r="23173" ht="15" customHeight="1"/>
    <row r="23174" ht="15" customHeight="1"/>
    <row r="23175" ht="15" customHeight="1"/>
    <row r="23176" ht="15" customHeight="1"/>
    <row r="23177" ht="15" customHeight="1"/>
    <row r="23178" ht="15" customHeight="1"/>
    <row r="23179" ht="15" customHeight="1"/>
    <row r="23180" ht="15" customHeight="1"/>
    <row r="23181" ht="15" customHeight="1"/>
    <row r="23182" ht="15" customHeight="1"/>
    <row r="23183" ht="15" customHeight="1"/>
    <row r="23184" ht="15" customHeight="1"/>
    <row r="23185" ht="15" customHeight="1"/>
    <row r="23186" ht="15" customHeight="1"/>
    <row r="23187" ht="15" customHeight="1"/>
    <row r="23188" ht="15" customHeight="1"/>
    <row r="23189" ht="15" customHeight="1"/>
    <row r="23190" ht="15" customHeight="1"/>
    <row r="23191" ht="15" customHeight="1"/>
    <row r="23192" ht="15" customHeight="1"/>
    <row r="23193" ht="15" customHeight="1"/>
    <row r="23194" ht="15" customHeight="1"/>
    <row r="23195" ht="15" customHeight="1"/>
    <row r="23196" ht="15" customHeight="1"/>
    <row r="23197" ht="15" customHeight="1"/>
    <row r="23198" ht="15" customHeight="1"/>
    <row r="23199" ht="15" customHeight="1"/>
    <row r="23200" ht="15" customHeight="1"/>
    <row r="23201" ht="15" customHeight="1"/>
    <row r="23202" ht="15" customHeight="1"/>
    <row r="23203" ht="15" customHeight="1"/>
    <row r="23204" ht="15" customHeight="1"/>
    <row r="23205" ht="15" customHeight="1"/>
    <row r="23206" ht="15" customHeight="1"/>
    <row r="23207" ht="15" customHeight="1"/>
    <row r="23208" ht="15" customHeight="1"/>
    <row r="23209" ht="15" customHeight="1"/>
    <row r="23210" ht="15" customHeight="1"/>
    <row r="23211" ht="15" customHeight="1"/>
    <row r="23212" ht="15" customHeight="1"/>
    <row r="23213" ht="15" customHeight="1"/>
    <row r="23214" ht="15" customHeight="1"/>
    <row r="23215" ht="15" customHeight="1"/>
    <row r="23216" ht="15" customHeight="1"/>
    <row r="23217" ht="15" customHeight="1"/>
    <row r="23218" ht="15" customHeight="1"/>
    <row r="23219" ht="15" customHeight="1"/>
    <row r="23220" ht="15" customHeight="1"/>
    <row r="23221" ht="15" customHeight="1"/>
    <row r="23222" ht="15" customHeight="1"/>
    <row r="23223" ht="15" customHeight="1"/>
    <row r="23224" ht="15" customHeight="1"/>
    <row r="23225" ht="15" customHeight="1"/>
    <row r="23226" ht="15" customHeight="1"/>
    <row r="23227" ht="15" customHeight="1"/>
    <row r="23228" ht="15" customHeight="1"/>
    <row r="23229" ht="15" customHeight="1"/>
    <row r="23230" ht="15" customHeight="1"/>
    <row r="23231" ht="15" customHeight="1"/>
    <row r="23232" ht="15" customHeight="1"/>
    <row r="23233" ht="15" customHeight="1"/>
    <row r="23234" ht="15" customHeight="1"/>
    <row r="23235" ht="15" customHeight="1"/>
    <row r="23236" ht="15" customHeight="1"/>
    <row r="23237" ht="15" customHeight="1"/>
    <row r="23238" ht="15" customHeight="1"/>
    <row r="23239" ht="15" customHeight="1"/>
    <row r="23240" ht="15" customHeight="1"/>
    <row r="23241" ht="15" customHeight="1"/>
    <row r="23242" ht="15" customHeight="1"/>
    <row r="23243" ht="15" customHeight="1"/>
    <row r="23244" ht="15" customHeight="1"/>
    <row r="23245" ht="15" customHeight="1"/>
    <row r="23246" ht="15" customHeight="1"/>
    <row r="23247" ht="15" customHeight="1"/>
    <row r="23248" ht="15" customHeight="1"/>
    <row r="23249" ht="15" customHeight="1"/>
    <row r="23250" ht="15" customHeight="1"/>
    <row r="23251" ht="15" customHeight="1"/>
    <row r="23252" ht="15" customHeight="1"/>
    <row r="23253" ht="15" customHeight="1"/>
    <row r="23254" ht="15" customHeight="1"/>
    <row r="23255" ht="15" customHeight="1"/>
    <row r="23256" ht="15" customHeight="1"/>
    <row r="23257" ht="15" customHeight="1"/>
    <row r="23258" ht="15" customHeight="1"/>
    <row r="23259" ht="15" customHeight="1"/>
    <row r="23260" ht="15" customHeight="1"/>
    <row r="23261" ht="15" customHeight="1"/>
    <row r="23262" ht="15" customHeight="1"/>
    <row r="23263" ht="15" customHeight="1"/>
    <row r="23264" ht="15" customHeight="1"/>
    <row r="23265" ht="15" customHeight="1"/>
    <row r="23266" ht="15" customHeight="1"/>
    <row r="23267" ht="15" customHeight="1"/>
    <row r="23268" ht="15" customHeight="1"/>
    <row r="23269" ht="15" customHeight="1"/>
    <row r="23270" ht="15" customHeight="1"/>
    <row r="23271" ht="15" customHeight="1"/>
    <row r="23272" ht="15" customHeight="1"/>
    <row r="23273" ht="15" customHeight="1"/>
    <row r="23274" ht="15" customHeight="1"/>
    <row r="23275" ht="15" customHeight="1"/>
    <row r="23276" ht="15" customHeight="1"/>
    <row r="23277" ht="15" customHeight="1"/>
    <row r="23278" ht="15" customHeight="1"/>
    <row r="23279" ht="15" customHeight="1"/>
    <row r="23280" ht="15" customHeight="1"/>
    <row r="23281" ht="15" customHeight="1"/>
    <row r="23282" ht="15" customHeight="1"/>
    <row r="23283" ht="15" customHeight="1"/>
    <row r="23284" ht="15" customHeight="1"/>
    <row r="23285" ht="15" customHeight="1"/>
    <row r="23286" ht="15" customHeight="1"/>
    <row r="23287" ht="15" customHeight="1"/>
    <row r="23288" ht="15" customHeight="1"/>
    <row r="23289" ht="15" customHeight="1"/>
    <row r="23290" ht="15" customHeight="1"/>
    <row r="23291" ht="15" customHeight="1"/>
    <row r="23292" ht="15" customHeight="1"/>
    <row r="23293" ht="15" customHeight="1"/>
    <row r="23294" ht="15" customHeight="1"/>
    <row r="23295" ht="15" customHeight="1"/>
    <row r="23296" ht="15" customHeight="1"/>
    <row r="23297" ht="15" customHeight="1"/>
    <row r="23298" ht="15" customHeight="1"/>
    <row r="23299" ht="15" customHeight="1"/>
    <row r="23300" ht="15" customHeight="1"/>
    <row r="23301" ht="15" customHeight="1"/>
    <row r="23302" ht="15" customHeight="1"/>
    <row r="23303" ht="15" customHeight="1"/>
    <row r="23304" ht="15" customHeight="1"/>
    <row r="23305" ht="15" customHeight="1"/>
    <row r="23306" ht="15" customHeight="1"/>
    <row r="23307" ht="15" customHeight="1"/>
    <row r="23308" ht="15" customHeight="1"/>
    <row r="23309" ht="15" customHeight="1"/>
    <row r="23310" ht="15" customHeight="1"/>
    <row r="23311" ht="15" customHeight="1"/>
    <row r="23312" ht="15" customHeight="1"/>
    <row r="23313" ht="15" customHeight="1"/>
    <row r="23314" ht="15" customHeight="1"/>
    <row r="23315" ht="15" customHeight="1"/>
    <row r="23316" ht="15" customHeight="1"/>
    <row r="23317" ht="15" customHeight="1"/>
    <row r="23318" ht="15" customHeight="1"/>
    <row r="23319" ht="15" customHeight="1"/>
    <row r="23320" ht="15" customHeight="1"/>
    <row r="23321" ht="15" customHeight="1"/>
    <row r="23322" ht="15" customHeight="1"/>
    <row r="23323" ht="15" customHeight="1"/>
    <row r="23324" ht="15" customHeight="1"/>
    <row r="23325" ht="15" customHeight="1"/>
    <row r="23326" ht="15" customHeight="1"/>
    <row r="23327" ht="15" customHeight="1"/>
    <row r="23328" ht="15" customHeight="1"/>
    <row r="23329" ht="15" customHeight="1"/>
    <row r="23330" ht="15" customHeight="1"/>
    <row r="23331" ht="15" customHeight="1"/>
    <row r="23332" ht="15" customHeight="1"/>
    <row r="23333" ht="15" customHeight="1"/>
    <row r="23334" ht="15" customHeight="1"/>
    <row r="23335" ht="15" customHeight="1"/>
    <row r="23336" ht="15" customHeight="1"/>
    <row r="23337" ht="15" customHeight="1"/>
    <row r="23338" ht="15" customHeight="1"/>
    <row r="23339" ht="15" customHeight="1"/>
    <row r="23340" ht="15" customHeight="1"/>
    <row r="23341" ht="15" customHeight="1"/>
    <row r="23342" ht="15" customHeight="1"/>
    <row r="23343" ht="15" customHeight="1"/>
    <row r="23344" ht="15" customHeight="1"/>
    <row r="23345" ht="15" customHeight="1"/>
    <row r="23346" ht="15" customHeight="1"/>
    <row r="23347" ht="15" customHeight="1"/>
    <row r="23348" ht="15" customHeight="1"/>
    <row r="23349" ht="15" customHeight="1"/>
    <row r="23350" ht="15" customHeight="1"/>
    <row r="23351" ht="15" customHeight="1"/>
    <row r="23352" ht="15" customHeight="1"/>
    <row r="23353" ht="15" customHeight="1"/>
    <row r="23354" ht="15" customHeight="1"/>
    <row r="23355" ht="15" customHeight="1"/>
    <row r="23356" ht="15" customHeight="1"/>
    <row r="23357" ht="15" customHeight="1"/>
    <row r="23358" ht="15" customHeight="1"/>
    <row r="23359" ht="15" customHeight="1"/>
    <row r="23360" ht="15" customHeight="1"/>
    <row r="23361" ht="15" customHeight="1"/>
    <row r="23362" ht="15" customHeight="1"/>
    <row r="23363" ht="15" customHeight="1"/>
    <row r="23364" ht="15" customHeight="1"/>
    <row r="23365" ht="15" customHeight="1"/>
    <row r="23366" ht="15" customHeight="1"/>
    <row r="23367" ht="15" customHeight="1"/>
    <row r="23368" ht="15" customHeight="1"/>
    <row r="23369" ht="15" customHeight="1"/>
    <row r="23370" ht="15" customHeight="1"/>
    <row r="23371" ht="15" customHeight="1"/>
    <row r="23372" ht="15" customHeight="1"/>
    <row r="23373" ht="15" customHeight="1"/>
    <row r="23374" ht="15" customHeight="1"/>
    <row r="23375" ht="15" customHeight="1"/>
    <row r="23376" ht="15" customHeight="1"/>
    <row r="23377" ht="15" customHeight="1"/>
    <row r="23378" ht="15" customHeight="1"/>
    <row r="23379" ht="15" customHeight="1"/>
    <row r="23380" ht="15" customHeight="1"/>
    <row r="23381" ht="15" customHeight="1"/>
    <row r="23382" ht="15" customHeight="1"/>
    <row r="23383" ht="15" customHeight="1"/>
    <row r="23384" ht="15" customHeight="1"/>
    <row r="23385" ht="15" customHeight="1"/>
    <row r="23386" ht="15" customHeight="1"/>
    <row r="23387" ht="15" customHeight="1"/>
    <row r="23388" ht="15" customHeight="1"/>
    <row r="23389" ht="15" customHeight="1"/>
    <row r="23390" ht="15" customHeight="1"/>
    <row r="23391" ht="15" customHeight="1"/>
    <row r="23392" ht="15" customHeight="1"/>
    <row r="23393" ht="15" customHeight="1"/>
    <row r="23394" ht="15" customHeight="1"/>
    <row r="23395" ht="15" customHeight="1"/>
    <row r="23396" ht="15" customHeight="1"/>
    <row r="23397" ht="15" customHeight="1"/>
    <row r="23398" ht="15" customHeight="1"/>
    <row r="23399" ht="15" customHeight="1"/>
    <row r="23400" ht="15" customHeight="1"/>
    <row r="23401" ht="15" customHeight="1"/>
    <row r="23402" ht="15" customHeight="1"/>
    <row r="23403" ht="15" customHeight="1"/>
    <row r="23404" ht="15" customHeight="1"/>
    <row r="23405" ht="15" customHeight="1"/>
    <row r="23406" ht="15" customHeight="1"/>
    <row r="23407" ht="15" customHeight="1"/>
    <row r="23408" ht="15" customHeight="1"/>
    <row r="23409" ht="15" customHeight="1"/>
    <row r="23410" ht="15" customHeight="1"/>
    <row r="23411" ht="15" customHeight="1"/>
    <row r="23412" ht="15" customHeight="1"/>
    <row r="23413" ht="15" customHeight="1"/>
    <row r="23414" ht="15" customHeight="1"/>
    <row r="23415" ht="15" customHeight="1"/>
    <row r="23416" ht="15" customHeight="1"/>
    <row r="23417" ht="15" customHeight="1"/>
    <row r="23418" ht="15" customHeight="1"/>
    <row r="23419" ht="15" customHeight="1"/>
    <row r="23420" ht="15" customHeight="1"/>
    <row r="23421" ht="15" customHeight="1"/>
    <row r="23422" ht="15" customHeight="1"/>
    <row r="23423" ht="15" customHeight="1"/>
    <row r="23424" ht="15" customHeight="1"/>
    <row r="23425" ht="15" customHeight="1"/>
    <row r="23426" ht="15" customHeight="1"/>
    <row r="23427" ht="15" customHeight="1"/>
    <row r="23428" ht="15" customHeight="1"/>
    <row r="23429" ht="15" customHeight="1"/>
    <row r="23430" ht="15" customHeight="1"/>
    <row r="23431" ht="15" customHeight="1"/>
    <row r="23432" ht="15" customHeight="1"/>
    <row r="23433" ht="15" customHeight="1"/>
    <row r="23434" ht="15" customHeight="1"/>
    <row r="23435" ht="15" customHeight="1"/>
    <row r="23436" ht="15" customHeight="1"/>
    <row r="23437" ht="15" customHeight="1"/>
    <row r="23438" ht="15" customHeight="1"/>
    <row r="23439" ht="15" customHeight="1"/>
    <row r="23440" ht="15" customHeight="1"/>
    <row r="23441" ht="15" customHeight="1"/>
    <row r="23442" ht="15" customHeight="1"/>
    <row r="23443" ht="15" customHeight="1"/>
    <row r="23444" ht="15" customHeight="1"/>
    <row r="23445" ht="15" customHeight="1"/>
    <row r="23446" ht="15" customHeight="1"/>
    <row r="23447" ht="15" customHeight="1"/>
    <row r="23448" ht="15" customHeight="1"/>
    <row r="23449" ht="15" customHeight="1"/>
    <row r="23450" ht="15" customHeight="1"/>
    <row r="23451" ht="15" customHeight="1"/>
    <row r="23452" ht="15" customHeight="1"/>
    <row r="23453" ht="15" customHeight="1"/>
    <row r="23454" ht="15" customHeight="1"/>
    <row r="23455" ht="15" customHeight="1"/>
    <row r="23456" ht="15" customHeight="1"/>
    <row r="23457" ht="15" customHeight="1"/>
    <row r="23458" ht="15" customHeight="1"/>
    <row r="23459" ht="15" customHeight="1"/>
    <row r="23460" ht="15" customHeight="1"/>
    <row r="23461" ht="15" customHeight="1"/>
    <row r="23462" ht="15" customHeight="1"/>
    <row r="23463" ht="15" customHeight="1"/>
    <row r="23464" ht="15" customHeight="1"/>
    <row r="23465" ht="15" customHeight="1"/>
    <row r="23466" ht="15" customHeight="1"/>
    <row r="23467" ht="15" customHeight="1"/>
    <row r="23468" ht="15" customHeight="1"/>
    <row r="23469" ht="15" customHeight="1"/>
    <row r="23470" ht="15" customHeight="1"/>
    <row r="23471" ht="15" customHeight="1"/>
    <row r="23472" ht="15" customHeight="1"/>
    <row r="23473" ht="15" customHeight="1"/>
    <row r="23474" ht="15" customHeight="1"/>
    <row r="23475" ht="15" customHeight="1"/>
    <row r="23476" ht="15" customHeight="1"/>
    <row r="23477" ht="15" customHeight="1"/>
    <row r="23478" ht="15" customHeight="1"/>
    <row r="23479" ht="15" customHeight="1"/>
    <row r="23480" ht="15" customHeight="1"/>
    <row r="23481" ht="15" customHeight="1"/>
    <row r="23482" ht="15" customHeight="1"/>
    <row r="23483" ht="15" customHeight="1"/>
    <row r="23484" ht="15" customHeight="1"/>
    <row r="23485" ht="15" customHeight="1"/>
    <row r="23486" ht="15" customHeight="1"/>
    <row r="23487" ht="15" customHeight="1"/>
    <row r="23488" ht="15" customHeight="1"/>
    <row r="23489" ht="15" customHeight="1"/>
    <row r="23490" ht="15" customHeight="1"/>
    <row r="23491" ht="15" customHeight="1"/>
    <row r="23492" ht="15" customHeight="1"/>
    <row r="23493" ht="15" customHeight="1"/>
    <row r="23494" ht="15" customHeight="1"/>
    <row r="23495" ht="15" customHeight="1"/>
    <row r="23496" ht="15" customHeight="1"/>
    <row r="23497" ht="15" customHeight="1"/>
    <row r="23498" ht="15" customHeight="1"/>
    <row r="23499" ht="15" customHeight="1"/>
    <row r="23500" ht="15" customHeight="1"/>
    <row r="23501" ht="15" customHeight="1"/>
    <row r="23502" ht="15" customHeight="1"/>
    <row r="23503" ht="15" customHeight="1"/>
    <row r="23504" ht="15" customHeight="1"/>
    <row r="23505" ht="15" customHeight="1"/>
    <row r="23506" ht="15" customHeight="1"/>
    <row r="23507" ht="15" customHeight="1"/>
    <row r="23508" ht="15" customHeight="1"/>
    <row r="23509" ht="15" customHeight="1"/>
    <row r="23510" ht="15" customHeight="1"/>
    <row r="23511" ht="15" customHeight="1"/>
    <row r="23512" ht="15" customHeight="1"/>
    <row r="23513" ht="15" customHeight="1"/>
    <row r="23514" ht="15" customHeight="1"/>
    <row r="23515" ht="15" customHeight="1"/>
    <row r="23516" ht="15" customHeight="1"/>
    <row r="23517" ht="15" customHeight="1"/>
    <row r="23518" ht="15" customHeight="1"/>
    <row r="23519" ht="15" customHeight="1"/>
    <row r="23520" ht="15" customHeight="1"/>
    <row r="23521" ht="15" customHeight="1"/>
    <row r="23522" ht="15" customHeight="1"/>
    <row r="23523" ht="15" customHeight="1"/>
    <row r="23524" ht="15" customHeight="1"/>
    <row r="23525" ht="15" customHeight="1"/>
    <row r="23526" ht="15" customHeight="1"/>
    <row r="23527" ht="15" customHeight="1"/>
    <row r="23528" ht="15" customHeight="1"/>
    <row r="23529" ht="15" customHeight="1"/>
    <row r="23530" ht="15" customHeight="1"/>
    <row r="23531" ht="15" customHeight="1"/>
    <row r="23532" ht="15" customHeight="1"/>
    <row r="23533" ht="15" customHeight="1"/>
    <row r="23534" ht="15" customHeight="1"/>
    <row r="23535" ht="15" customHeight="1"/>
    <row r="23536" ht="15" customHeight="1"/>
    <row r="23537" ht="15" customHeight="1"/>
    <row r="23538" ht="15" customHeight="1"/>
    <row r="23539" ht="15" customHeight="1"/>
    <row r="23540" ht="15" customHeight="1"/>
    <row r="23541" ht="15" customHeight="1"/>
    <row r="23542" ht="15" customHeight="1"/>
    <row r="23543" ht="15" customHeight="1"/>
    <row r="23544" ht="15" customHeight="1"/>
    <row r="23545" ht="15" customHeight="1"/>
    <row r="23546" ht="15" customHeight="1"/>
    <row r="23547" ht="15" customHeight="1"/>
    <row r="23548" ht="15" customHeight="1"/>
    <row r="23549" ht="15" customHeight="1"/>
    <row r="23550" ht="15" customHeight="1"/>
    <row r="23551" ht="15" customHeight="1"/>
    <row r="23552" ht="15" customHeight="1"/>
    <row r="23553" ht="15" customHeight="1"/>
    <row r="23554" ht="15" customHeight="1"/>
    <row r="23555" ht="15" customHeight="1"/>
    <row r="23556" ht="15" customHeight="1"/>
    <row r="23557" ht="15" customHeight="1"/>
    <row r="23558" ht="15" customHeight="1"/>
    <row r="23559" ht="15" customHeight="1"/>
    <row r="23560" ht="15" customHeight="1"/>
    <row r="23561" ht="15" customHeight="1"/>
    <row r="23562" ht="15" customHeight="1"/>
    <row r="23563" ht="15" customHeight="1"/>
    <row r="23564" ht="15" customHeight="1"/>
    <row r="23565" ht="15" customHeight="1"/>
    <row r="23566" ht="15" customHeight="1"/>
    <row r="23567" ht="15" customHeight="1"/>
    <row r="23568" ht="15" customHeight="1"/>
    <row r="23569" ht="15" customHeight="1"/>
    <row r="23570" ht="15" customHeight="1"/>
    <row r="23571" ht="15" customHeight="1"/>
    <row r="23572" ht="15" customHeight="1"/>
    <row r="23573" ht="15" customHeight="1"/>
    <row r="23574" ht="15" customHeight="1"/>
    <row r="23575" ht="15" customHeight="1"/>
    <row r="23576" ht="15" customHeight="1"/>
    <row r="23577" ht="15" customHeight="1"/>
    <row r="23578" ht="15" customHeight="1"/>
    <row r="23579" ht="15" customHeight="1"/>
    <row r="23580" ht="15" customHeight="1"/>
    <row r="23581" ht="15" customHeight="1"/>
    <row r="23582" ht="15" customHeight="1"/>
    <row r="23583" ht="15" customHeight="1"/>
    <row r="23584" ht="15" customHeight="1"/>
    <row r="23585" ht="15" customHeight="1"/>
    <row r="23586" ht="15" customHeight="1"/>
    <row r="23587" ht="15" customHeight="1"/>
    <row r="23588" ht="15" customHeight="1"/>
    <row r="23589" ht="15" customHeight="1"/>
    <row r="23590" ht="15" customHeight="1"/>
    <row r="23591" ht="15" customHeight="1"/>
    <row r="23592" ht="15" customHeight="1"/>
    <row r="23593" ht="15" customHeight="1"/>
    <row r="23594" ht="15" customHeight="1"/>
    <row r="23595" ht="15" customHeight="1"/>
    <row r="23596" ht="15" customHeight="1"/>
    <row r="23597" ht="15" customHeight="1"/>
    <row r="23598" ht="15" customHeight="1"/>
    <row r="23599" ht="15" customHeight="1"/>
    <row r="23600" ht="15" customHeight="1"/>
    <row r="23601" ht="15" customHeight="1"/>
    <row r="23602" ht="15" customHeight="1"/>
    <row r="23603" ht="15" customHeight="1"/>
    <row r="23604" ht="15" customHeight="1"/>
    <row r="23605" ht="15" customHeight="1"/>
    <row r="23606" ht="15" customHeight="1"/>
    <row r="23607" ht="15" customHeight="1"/>
    <row r="23608" ht="15" customHeight="1"/>
    <row r="23609" ht="15" customHeight="1"/>
    <row r="23610" ht="15" customHeight="1"/>
    <row r="23611" ht="15" customHeight="1"/>
    <row r="23612" ht="15" customHeight="1"/>
    <row r="23613" ht="15" customHeight="1"/>
    <row r="23614" ht="15" customHeight="1"/>
    <row r="23615" ht="15" customHeight="1"/>
    <row r="23616" ht="15" customHeight="1"/>
    <row r="23617" ht="15" customHeight="1"/>
    <row r="23618" ht="15" customHeight="1"/>
    <row r="23619" ht="15" customHeight="1"/>
    <row r="23620" ht="15" customHeight="1"/>
    <row r="23621" ht="15" customHeight="1"/>
    <row r="23622" ht="15" customHeight="1"/>
    <row r="23623" ht="15" customHeight="1"/>
    <row r="23624" ht="15" customHeight="1"/>
    <row r="23625" ht="15" customHeight="1"/>
    <row r="23626" ht="15" customHeight="1"/>
    <row r="23627" ht="15" customHeight="1"/>
    <row r="23628" ht="15" customHeight="1"/>
    <row r="23629" ht="15" customHeight="1"/>
    <row r="23630" ht="15" customHeight="1"/>
    <row r="23631" ht="15" customHeight="1"/>
    <row r="23632" ht="15" customHeight="1"/>
    <row r="23633" ht="15" customHeight="1"/>
    <row r="23634" ht="15" customHeight="1"/>
    <row r="23635" ht="15" customHeight="1"/>
    <row r="23636" ht="15" customHeight="1"/>
    <row r="23637" ht="15" customHeight="1"/>
    <row r="23638" ht="15" customHeight="1"/>
    <row r="23639" ht="15" customHeight="1"/>
    <row r="23640" ht="15" customHeight="1"/>
    <row r="23641" ht="15" customHeight="1"/>
    <row r="23642" ht="15" customHeight="1"/>
    <row r="23643" ht="15" customHeight="1"/>
    <row r="23644" ht="15" customHeight="1"/>
    <row r="23645" ht="15" customHeight="1"/>
    <row r="23646" ht="15" customHeight="1"/>
    <row r="23647" ht="15" customHeight="1"/>
    <row r="23648" ht="15" customHeight="1"/>
    <row r="23649" ht="15" customHeight="1"/>
    <row r="23650" ht="15" customHeight="1"/>
    <row r="23651" ht="15" customHeight="1"/>
    <row r="23652" ht="15" customHeight="1"/>
    <row r="23653" ht="15" customHeight="1"/>
    <row r="23654" ht="15" customHeight="1"/>
    <row r="23655" ht="15" customHeight="1"/>
    <row r="23656" ht="15" customHeight="1"/>
    <row r="23657" ht="15" customHeight="1"/>
    <row r="23658" ht="15" customHeight="1"/>
    <row r="23659" ht="15" customHeight="1"/>
    <row r="23660" ht="15" customHeight="1"/>
    <row r="23661" ht="15" customHeight="1"/>
    <row r="23662" ht="15" customHeight="1"/>
    <row r="23663" ht="15" customHeight="1"/>
    <row r="23664" ht="15" customHeight="1"/>
    <row r="23665" ht="15" customHeight="1"/>
    <row r="23666" ht="15" customHeight="1"/>
    <row r="23667" ht="15" customHeight="1"/>
    <row r="23668" ht="15" customHeight="1"/>
    <row r="23669" ht="15" customHeight="1"/>
    <row r="23670" ht="15" customHeight="1"/>
    <row r="23671" ht="15" customHeight="1"/>
    <row r="23672" ht="15" customHeight="1"/>
    <row r="23673" ht="15" customHeight="1"/>
    <row r="23674" ht="15" customHeight="1"/>
    <row r="23675" ht="15" customHeight="1"/>
    <row r="23676" ht="15" customHeight="1"/>
    <row r="23677" ht="15" customHeight="1"/>
    <row r="23678" ht="15" customHeight="1"/>
    <row r="23679" ht="15" customHeight="1"/>
    <row r="23680" ht="15" customHeight="1"/>
    <row r="23681" ht="15" customHeight="1"/>
    <row r="23682" ht="15" customHeight="1"/>
    <row r="23683" ht="15" customHeight="1"/>
    <row r="23684" ht="15" customHeight="1"/>
    <row r="23685" ht="15" customHeight="1"/>
    <row r="23686" ht="15" customHeight="1"/>
    <row r="23687" ht="15" customHeight="1"/>
    <row r="23688" ht="15" customHeight="1"/>
    <row r="23689" ht="15" customHeight="1"/>
    <row r="23690" ht="15" customHeight="1"/>
    <row r="23691" ht="15" customHeight="1"/>
    <row r="23692" ht="15" customHeight="1"/>
    <row r="23693" ht="15" customHeight="1"/>
    <row r="23694" ht="15" customHeight="1"/>
    <row r="23695" ht="15" customHeight="1"/>
    <row r="23696" ht="15" customHeight="1"/>
    <row r="23697" ht="15" customHeight="1"/>
    <row r="23698" ht="15" customHeight="1"/>
    <row r="23699" ht="15" customHeight="1"/>
    <row r="23700" ht="15" customHeight="1"/>
    <row r="23701" ht="15" customHeight="1"/>
    <row r="23702" ht="15" customHeight="1"/>
    <row r="23703" ht="15" customHeight="1"/>
    <row r="23704" ht="15" customHeight="1"/>
    <row r="23705" ht="15" customHeight="1"/>
    <row r="23706" ht="15" customHeight="1"/>
    <row r="23707" ht="15" customHeight="1"/>
    <row r="23708" ht="15" customHeight="1"/>
    <row r="23709" ht="15" customHeight="1"/>
    <row r="23710" ht="15" customHeight="1"/>
    <row r="23711" ht="15" customHeight="1"/>
    <row r="23712" ht="15" customHeight="1"/>
    <row r="23713" ht="15" customHeight="1"/>
    <row r="23714" ht="15" customHeight="1"/>
    <row r="23715" ht="15" customHeight="1"/>
    <row r="23716" ht="15" customHeight="1"/>
    <row r="23717" ht="15" customHeight="1"/>
    <row r="23718" ht="15" customHeight="1"/>
    <row r="23719" ht="15" customHeight="1"/>
    <row r="23720" ht="15" customHeight="1"/>
    <row r="23721" ht="15" customHeight="1"/>
    <row r="23722" ht="15" customHeight="1"/>
    <row r="23723" ht="15" customHeight="1"/>
    <row r="23724" ht="15" customHeight="1"/>
    <row r="23725" ht="15" customHeight="1"/>
    <row r="23726" ht="15" customHeight="1"/>
    <row r="23727" ht="15" customHeight="1"/>
    <row r="23728" ht="15" customHeight="1"/>
    <row r="23729" ht="15" customHeight="1"/>
    <row r="23730" ht="15" customHeight="1"/>
    <row r="23731" ht="15" customHeight="1"/>
    <row r="23732" ht="15" customHeight="1"/>
    <row r="23733" ht="15" customHeight="1"/>
    <row r="23734" ht="15" customHeight="1"/>
    <row r="23735" ht="15" customHeight="1"/>
    <row r="23736" ht="15" customHeight="1"/>
    <row r="23737" ht="15" customHeight="1"/>
    <row r="23738" ht="15" customHeight="1"/>
    <row r="23739" ht="15" customHeight="1"/>
    <row r="23740" ht="15" customHeight="1"/>
    <row r="23741" ht="15" customHeight="1"/>
    <row r="23742" ht="15" customHeight="1"/>
    <row r="23743" ht="15" customHeight="1"/>
    <row r="23744" ht="15" customHeight="1"/>
    <row r="23745" ht="15" customHeight="1"/>
    <row r="23746" ht="15" customHeight="1"/>
    <row r="23747" ht="15" customHeight="1"/>
    <row r="23748" ht="15" customHeight="1"/>
    <row r="23749" ht="15" customHeight="1"/>
    <row r="23750" ht="15" customHeight="1"/>
    <row r="23751" ht="15" customHeight="1"/>
    <row r="23752" ht="15" customHeight="1"/>
    <row r="23753" ht="15" customHeight="1"/>
    <row r="23754" ht="15" customHeight="1"/>
    <row r="23755" ht="15" customHeight="1"/>
    <row r="23756" ht="15" customHeight="1"/>
    <row r="23757" ht="15" customHeight="1"/>
    <row r="23758" ht="15" customHeight="1"/>
    <row r="23759" ht="15" customHeight="1"/>
    <row r="23760" ht="15" customHeight="1"/>
    <row r="23761" ht="15" customHeight="1"/>
    <row r="23762" ht="15" customHeight="1"/>
    <row r="23763" ht="15" customHeight="1"/>
    <row r="23764" ht="15" customHeight="1"/>
    <row r="23765" ht="15" customHeight="1"/>
    <row r="23766" ht="15" customHeight="1"/>
    <row r="23767" ht="15" customHeight="1"/>
    <row r="23768" ht="15" customHeight="1"/>
    <row r="23769" ht="15" customHeight="1"/>
    <row r="23770" ht="15" customHeight="1"/>
    <row r="23771" ht="15" customHeight="1"/>
    <row r="23772" ht="15" customHeight="1"/>
    <row r="23773" ht="15" customHeight="1"/>
    <row r="23774" ht="15" customHeight="1"/>
    <row r="23775" ht="15" customHeight="1"/>
    <row r="23776" ht="15" customHeight="1"/>
    <row r="23777" ht="15" customHeight="1"/>
    <row r="23778" ht="15" customHeight="1"/>
    <row r="23779" ht="15" customHeight="1"/>
    <row r="23780" ht="15" customHeight="1"/>
    <row r="23781" ht="15" customHeight="1"/>
    <row r="23782" ht="15" customHeight="1"/>
    <row r="23783" ht="15" customHeight="1"/>
    <row r="23784" ht="15" customHeight="1"/>
    <row r="23785" ht="15" customHeight="1"/>
    <row r="23786" ht="15" customHeight="1"/>
    <row r="23787" ht="15" customHeight="1"/>
    <row r="23788" ht="15" customHeight="1"/>
    <row r="23789" ht="15" customHeight="1"/>
    <row r="23790" ht="15" customHeight="1"/>
    <row r="23791" ht="15" customHeight="1"/>
    <row r="23792" ht="15" customHeight="1"/>
    <row r="23793" ht="15" customHeight="1"/>
    <row r="23794" ht="15" customHeight="1"/>
    <row r="23795" ht="15" customHeight="1"/>
    <row r="23796" ht="15" customHeight="1"/>
    <row r="23797" ht="15" customHeight="1"/>
    <row r="23798" ht="15" customHeight="1"/>
    <row r="23799" ht="15" customHeight="1"/>
    <row r="23800" ht="15" customHeight="1"/>
    <row r="23801" ht="15" customHeight="1"/>
    <row r="23802" ht="15" customHeight="1"/>
    <row r="23803" ht="15" customHeight="1"/>
    <row r="23804" ht="15" customHeight="1"/>
    <row r="23805" ht="15" customHeight="1"/>
    <row r="23806" ht="15" customHeight="1"/>
    <row r="23807" ht="15" customHeight="1"/>
    <row r="23808" ht="15" customHeight="1"/>
    <row r="23809" ht="15" customHeight="1"/>
    <row r="23810" ht="15" customHeight="1"/>
    <row r="23811" ht="15" customHeight="1"/>
    <row r="23812" ht="15" customHeight="1"/>
    <row r="23813" ht="15" customHeight="1"/>
    <row r="23814" ht="15" customHeight="1"/>
    <row r="23815" ht="15" customHeight="1"/>
    <row r="23816" ht="15" customHeight="1"/>
    <row r="23817" ht="15" customHeight="1"/>
    <row r="23818" ht="15" customHeight="1"/>
    <row r="23819" ht="15" customHeight="1"/>
    <row r="23820" ht="15" customHeight="1"/>
    <row r="23821" ht="15" customHeight="1"/>
    <row r="23822" ht="15" customHeight="1"/>
    <row r="23823" ht="15" customHeight="1"/>
    <row r="23824" ht="15" customHeight="1"/>
    <row r="23825" ht="15" customHeight="1"/>
    <row r="23826" ht="15" customHeight="1"/>
    <row r="23827" ht="15" customHeight="1"/>
    <row r="23828" ht="15" customHeight="1"/>
    <row r="23829" ht="15" customHeight="1"/>
    <row r="23830" ht="15" customHeight="1"/>
    <row r="23831" ht="15" customHeight="1"/>
    <row r="23832" ht="15" customHeight="1"/>
    <row r="23833" ht="15" customHeight="1"/>
    <row r="23834" ht="15" customHeight="1"/>
    <row r="23835" ht="15" customHeight="1"/>
    <row r="23836" ht="15" customHeight="1"/>
    <row r="23837" ht="15" customHeight="1"/>
    <row r="23838" ht="15" customHeight="1"/>
    <row r="23839" ht="15" customHeight="1"/>
    <row r="23840" ht="15" customHeight="1"/>
    <row r="23841" ht="15" customHeight="1"/>
    <row r="23842" ht="15" customHeight="1"/>
    <row r="23843" ht="15" customHeight="1"/>
    <row r="23844" ht="15" customHeight="1"/>
    <row r="23845" ht="15" customHeight="1"/>
    <row r="23846" ht="15" customHeight="1"/>
    <row r="23847" ht="15" customHeight="1"/>
    <row r="23848" ht="15" customHeight="1"/>
    <row r="23849" ht="15" customHeight="1"/>
    <row r="23850" ht="15" customHeight="1"/>
    <row r="23851" ht="15" customHeight="1"/>
    <row r="23852" ht="15" customHeight="1"/>
    <row r="23853" ht="15" customHeight="1"/>
    <row r="23854" ht="15" customHeight="1"/>
    <row r="23855" ht="15" customHeight="1"/>
    <row r="23856" ht="15" customHeight="1"/>
    <row r="23857" ht="15" customHeight="1"/>
    <row r="23858" ht="15" customHeight="1"/>
    <row r="23859" ht="15" customHeight="1"/>
    <row r="23860" ht="15" customHeight="1"/>
    <row r="23861" ht="15" customHeight="1"/>
    <row r="23862" ht="15" customHeight="1"/>
    <row r="23863" ht="15" customHeight="1"/>
    <row r="23864" ht="15" customHeight="1"/>
    <row r="23865" ht="15" customHeight="1"/>
    <row r="23866" ht="15" customHeight="1"/>
    <row r="23867" ht="15" customHeight="1"/>
    <row r="23868" ht="15" customHeight="1"/>
    <row r="23869" ht="15" customHeight="1"/>
    <row r="23870" ht="15" customHeight="1"/>
    <row r="23871" ht="15" customHeight="1"/>
    <row r="23872" ht="15" customHeight="1"/>
    <row r="23873" ht="15" customHeight="1"/>
    <row r="23874" ht="15" customHeight="1"/>
    <row r="23875" ht="15" customHeight="1"/>
    <row r="23876" ht="15" customHeight="1"/>
    <row r="23877" ht="15" customHeight="1"/>
    <row r="23878" ht="15" customHeight="1"/>
    <row r="23879" ht="15" customHeight="1"/>
    <row r="23880" ht="15" customHeight="1"/>
    <row r="23881" ht="15" customHeight="1"/>
    <row r="23882" ht="15" customHeight="1"/>
    <row r="23883" ht="15" customHeight="1"/>
    <row r="23884" ht="15" customHeight="1"/>
    <row r="23885" ht="15" customHeight="1"/>
    <row r="23886" ht="15" customHeight="1"/>
    <row r="23887" ht="15" customHeight="1"/>
    <row r="23888" ht="15" customHeight="1"/>
    <row r="23889" ht="15" customHeight="1"/>
    <row r="23890" ht="15" customHeight="1"/>
    <row r="23891" ht="15" customHeight="1"/>
    <row r="23892" ht="15" customHeight="1"/>
    <row r="23893" ht="15" customHeight="1"/>
    <row r="23894" ht="15" customHeight="1"/>
    <row r="23895" ht="15" customHeight="1"/>
    <row r="23896" ht="15" customHeight="1"/>
    <row r="23897" ht="15" customHeight="1"/>
    <row r="23898" ht="15" customHeight="1"/>
    <row r="23899" ht="15" customHeight="1"/>
    <row r="23900" ht="15" customHeight="1"/>
    <row r="23901" ht="15" customHeight="1"/>
    <row r="23902" ht="15" customHeight="1"/>
    <row r="23903" ht="15" customHeight="1"/>
    <row r="23904" ht="15" customHeight="1"/>
    <row r="23905" ht="15" customHeight="1"/>
    <row r="23906" ht="15" customHeight="1"/>
    <row r="23907" ht="15" customHeight="1"/>
    <row r="23908" ht="15" customHeight="1"/>
    <row r="23909" ht="15" customHeight="1"/>
    <row r="23910" ht="15" customHeight="1"/>
    <row r="23911" ht="15" customHeight="1"/>
    <row r="23912" ht="15" customHeight="1"/>
    <row r="23913" ht="15" customHeight="1"/>
    <row r="23914" ht="15" customHeight="1"/>
    <row r="23915" ht="15" customHeight="1"/>
    <row r="23916" ht="15" customHeight="1"/>
    <row r="23917" ht="15" customHeight="1"/>
    <row r="23918" ht="15" customHeight="1"/>
    <row r="23919" ht="15" customHeight="1"/>
    <row r="23920" ht="15" customHeight="1"/>
    <row r="23921" ht="15" customHeight="1"/>
    <row r="23922" ht="15" customHeight="1"/>
    <row r="23923" ht="15" customHeight="1"/>
    <row r="23924" ht="15" customHeight="1"/>
    <row r="23925" ht="15" customHeight="1"/>
    <row r="23926" ht="15" customHeight="1"/>
    <row r="23927" ht="15" customHeight="1"/>
    <row r="23928" ht="15" customHeight="1"/>
    <row r="23929" ht="15" customHeight="1"/>
    <row r="23930" ht="15" customHeight="1"/>
    <row r="23931" ht="15" customHeight="1"/>
    <row r="23932" ht="15" customHeight="1"/>
    <row r="23933" ht="15" customHeight="1"/>
    <row r="23934" ht="15" customHeight="1"/>
    <row r="23935" ht="15" customHeight="1"/>
    <row r="23936" ht="15" customHeight="1"/>
    <row r="23937" ht="15" customHeight="1"/>
    <row r="23938" ht="15" customHeight="1"/>
    <row r="23939" ht="15" customHeight="1"/>
    <row r="23940" ht="15" customHeight="1"/>
    <row r="23941" ht="15" customHeight="1"/>
    <row r="23942" ht="15" customHeight="1"/>
    <row r="23943" ht="15" customHeight="1"/>
    <row r="23944" ht="15" customHeight="1"/>
    <row r="23945" ht="15" customHeight="1"/>
    <row r="23946" ht="15" customHeight="1"/>
    <row r="23947" ht="15" customHeight="1"/>
    <row r="23948" ht="15" customHeight="1"/>
    <row r="23949" ht="15" customHeight="1"/>
    <row r="23950" ht="15" customHeight="1"/>
    <row r="23951" ht="15" customHeight="1"/>
    <row r="23952" ht="15" customHeight="1"/>
    <row r="23953" ht="15" customHeight="1"/>
    <row r="23954" ht="15" customHeight="1"/>
    <row r="23955" ht="15" customHeight="1"/>
    <row r="23956" ht="15" customHeight="1"/>
    <row r="23957" ht="15" customHeight="1"/>
    <row r="23958" ht="15" customHeight="1"/>
    <row r="23959" ht="15" customHeight="1"/>
    <row r="23960" ht="15" customHeight="1"/>
    <row r="23961" ht="15" customHeight="1"/>
    <row r="23962" ht="15" customHeight="1"/>
    <row r="23963" ht="15" customHeight="1"/>
    <row r="23964" ht="15" customHeight="1"/>
    <row r="23965" ht="15" customHeight="1"/>
    <row r="23966" ht="15" customHeight="1"/>
    <row r="23967" ht="15" customHeight="1"/>
    <row r="23968" ht="15" customHeight="1"/>
    <row r="23969" ht="15" customHeight="1"/>
    <row r="23970" ht="15" customHeight="1"/>
    <row r="23971" ht="15" customHeight="1"/>
    <row r="23972" ht="15" customHeight="1"/>
    <row r="23973" ht="15" customHeight="1"/>
    <row r="23974" ht="15" customHeight="1"/>
    <row r="23975" ht="15" customHeight="1"/>
    <row r="23976" ht="15" customHeight="1"/>
    <row r="23977" ht="15" customHeight="1"/>
    <row r="23978" ht="15" customHeight="1"/>
    <row r="23979" ht="15" customHeight="1"/>
    <row r="23980" ht="15" customHeight="1"/>
    <row r="23981" ht="15" customHeight="1"/>
    <row r="23982" ht="15" customHeight="1"/>
    <row r="23983" ht="15" customHeight="1"/>
    <row r="23984" ht="15" customHeight="1"/>
    <row r="23985" ht="15" customHeight="1"/>
    <row r="23986" ht="15" customHeight="1"/>
    <row r="23987" ht="15" customHeight="1"/>
    <row r="23988" ht="15" customHeight="1"/>
    <row r="23989" ht="15" customHeight="1"/>
    <row r="23990" ht="15" customHeight="1"/>
    <row r="23991" ht="15" customHeight="1"/>
    <row r="23992" ht="15" customHeight="1"/>
    <row r="23993" ht="15" customHeight="1"/>
    <row r="23994" ht="15" customHeight="1"/>
    <row r="23995" ht="15" customHeight="1"/>
    <row r="23996" ht="15" customHeight="1"/>
    <row r="23997" ht="15" customHeight="1"/>
    <row r="23998" ht="15" customHeight="1"/>
    <row r="23999" ht="15" customHeight="1"/>
    <row r="24000" ht="15" customHeight="1"/>
    <row r="24001" ht="15" customHeight="1"/>
    <row r="24002" ht="15" customHeight="1"/>
    <row r="24003" ht="15" customHeight="1"/>
    <row r="24004" ht="15" customHeight="1"/>
    <row r="24005" ht="15" customHeight="1"/>
    <row r="24006" ht="15" customHeight="1"/>
    <row r="24007" ht="15" customHeight="1"/>
    <row r="24008" ht="15" customHeight="1"/>
    <row r="24009" ht="15" customHeight="1"/>
    <row r="24010" ht="15" customHeight="1"/>
    <row r="24011" ht="15" customHeight="1"/>
    <row r="24012" ht="15" customHeight="1"/>
    <row r="24013" ht="15" customHeight="1"/>
    <row r="24014" ht="15" customHeight="1"/>
    <row r="24015" ht="15" customHeight="1"/>
    <row r="24016" ht="15" customHeight="1"/>
    <row r="24017" ht="15" customHeight="1"/>
    <row r="24018" ht="15" customHeight="1"/>
    <row r="24019" ht="15" customHeight="1"/>
    <row r="24020" ht="15" customHeight="1"/>
    <row r="24021" ht="15" customHeight="1"/>
    <row r="24022" ht="15" customHeight="1"/>
    <row r="24023" ht="15" customHeight="1"/>
    <row r="24024" ht="15" customHeight="1"/>
    <row r="24025" ht="15" customHeight="1"/>
    <row r="24026" ht="15" customHeight="1"/>
    <row r="24027" ht="15" customHeight="1"/>
    <row r="24028" ht="15" customHeight="1"/>
    <row r="24029" ht="15" customHeight="1"/>
    <row r="24030" ht="15" customHeight="1"/>
    <row r="24031" ht="15" customHeight="1"/>
    <row r="24032" ht="15" customHeight="1"/>
    <row r="24033" ht="15" customHeight="1"/>
    <row r="24034" ht="15" customHeight="1"/>
    <row r="24035" ht="15" customHeight="1"/>
    <row r="24036" ht="15" customHeight="1"/>
    <row r="24037" ht="15" customHeight="1"/>
    <row r="24038" ht="15" customHeight="1"/>
    <row r="24039" ht="15" customHeight="1"/>
    <row r="24040" ht="15" customHeight="1"/>
    <row r="24041" ht="15" customHeight="1"/>
    <row r="24042" ht="15" customHeight="1"/>
    <row r="24043" ht="15" customHeight="1"/>
    <row r="24044" ht="15" customHeight="1"/>
    <row r="24045" ht="15" customHeight="1"/>
    <row r="24046" ht="15" customHeight="1"/>
    <row r="24047" ht="15" customHeight="1"/>
    <row r="24048" ht="15" customHeight="1"/>
    <row r="24049" ht="15" customHeight="1"/>
    <row r="24050" ht="15" customHeight="1"/>
    <row r="24051" ht="15" customHeight="1"/>
    <row r="24052" ht="15" customHeight="1"/>
    <row r="24053" ht="15" customHeight="1"/>
    <row r="24054" ht="15" customHeight="1"/>
    <row r="24055" ht="15" customHeight="1"/>
    <row r="24056" ht="15" customHeight="1"/>
    <row r="24057" ht="15" customHeight="1"/>
    <row r="24058" ht="15" customHeight="1"/>
    <row r="24059" ht="15" customHeight="1"/>
    <row r="24060" ht="15" customHeight="1"/>
    <row r="24061" ht="15" customHeight="1"/>
    <row r="24062" ht="15" customHeight="1"/>
    <row r="24063" ht="15" customHeight="1"/>
    <row r="24064" ht="15" customHeight="1"/>
    <row r="24065" ht="15" customHeight="1"/>
    <row r="24066" ht="15" customHeight="1"/>
    <row r="24067" ht="15" customHeight="1"/>
    <row r="24068" ht="15" customHeight="1"/>
    <row r="24069" ht="15" customHeight="1"/>
    <row r="24070" ht="15" customHeight="1"/>
    <row r="24071" ht="15" customHeight="1"/>
    <row r="24072" ht="15" customHeight="1"/>
    <row r="24073" ht="15" customHeight="1"/>
    <row r="24074" ht="15" customHeight="1"/>
    <row r="24075" ht="15" customHeight="1"/>
    <row r="24076" ht="15" customHeight="1"/>
    <row r="24077" ht="15" customHeight="1"/>
    <row r="24078" ht="15" customHeight="1"/>
    <row r="24079" ht="15" customHeight="1"/>
    <row r="24080" ht="15" customHeight="1"/>
    <row r="24081" ht="15" customHeight="1"/>
    <row r="24082" ht="15" customHeight="1"/>
    <row r="24083" ht="15" customHeight="1"/>
    <row r="24084" ht="15" customHeight="1"/>
    <row r="24085" ht="15" customHeight="1"/>
    <row r="24086" ht="15" customHeight="1"/>
    <row r="24087" ht="15" customHeight="1"/>
    <row r="24088" ht="15" customHeight="1"/>
    <row r="24089" ht="15" customHeight="1"/>
    <row r="24090" ht="15" customHeight="1"/>
    <row r="24091" ht="15" customHeight="1"/>
    <row r="24092" ht="15" customHeight="1"/>
    <row r="24093" ht="15" customHeight="1"/>
    <row r="24094" ht="15" customHeight="1"/>
    <row r="24095" ht="15" customHeight="1"/>
    <row r="24096" ht="15" customHeight="1"/>
    <row r="24097" ht="15" customHeight="1"/>
    <row r="24098" ht="15" customHeight="1"/>
    <row r="24099" ht="15" customHeight="1"/>
    <row r="24100" ht="15" customHeight="1"/>
    <row r="24101" ht="15" customHeight="1"/>
    <row r="24102" ht="15" customHeight="1"/>
    <row r="24103" ht="15" customHeight="1"/>
    <row r="24104" ht="15" customHeight="1"/>
    <row r="24105" ht="15" customHeight="1"/>
    <row r="24106" ht="15" customHeight="1"/>
    <row r="24107" ht="15" customHeight="1"/>
    <row r="24108" ht="15" customHeight="1"/>
    <row r="24109" ht="15" customHeight="1"/>
    <row r="24110" ht="15" customHeight="1"/>
    <row r="24111" ht="15" customHeight="1"/>
    <row r="24112" ht="15" customHeight="1"/>
    <row r="24113" ht="15" customHeight="1"/>
    <row r="24114" ht="15" customHeight="1"/>
    <row r="24115" ht="15" customHeight="1"/>
    <row r="24116" ht="15" customHeight="1"/>
    <row r="24117" ht="15" customHeight="1"/>
    <row r="24118" ht="15" customHeight="1"/>
    <row r="24119" ht="15" customHeight="1"/>
    <row r="24120" ht="15" customHeight="1"/>
    <row r="24121" ht="15" customHeight="1"/>
    <row r="24122" ht="15" customHeight="1"/>
    <row r="24123" ht="15" customHeight="1"/>
    <row r="24124" ht="15" customHeight="1"/>
    <row r="24125" ht="15" customHeight="1"/>
    <row r="24126" ht="15" customHeight="1"/>
    <row r="24127" ht="15" customHeight="1"/>
    <row r="24128" ht="15" customHeight="1"/>
    <row r="24129" ht="15" customHeight="1"/>
    <row r="24130" ht="15" customHeight="1"/>
    <row r="24131" ht="15" customHeight="1"/>
    <row r="24132" ht="15" customHeight="1"/>
    <row r="24133" ht="15" customHeight="1"/>
    <row r="24134" ht="15" customHeight="1"/>
    <row r="24135" ht="15" customHeight="1"/>
    <row r="24136" ht="15" customHeight="1"/>
    <row r="24137" ht="15" customHeight="1"/>
    <row r="24138" ht="15" customHeight="1"/>
    <row r="24139" ht="15" customHeight="1"/>
    <row r="24140" ht="15" customHeight="1"/>
    <row r="24141" ht="15" customHeight="1"/>
    <row r="24142" ht="15" customHeight="1"/>
    <row r="24143" ht="15" customHeight="1"/>
    <row r="24144" ht="15" customHeight="1"/>
    <row r="24145" ht="15" customHeight="1"/>
    <row r="24146" ht="15" customHeight="1"/>
    <row r="24147" ht="15" customHeight="1"/>
    <row r="24148" ht="15" customHeight="1"/>
    <row r="24149" ht="15" customHeight="1"/>
    <row r="24150" ht="15" customHeight="1"/>
    <row r="24151" ht="15" customHeight="1"/>
    <row r="24152" ht="15" customHeight="1"/>
    <row r="24153" ht="15" customHeight="1"/>
    <row r="24154" ht="15" customHeight="1"/>
    <row r="24155" ht="15" customHeight="1"/>
    <row r="24156" ht="15" customHeight="1"/>
    <row r="24157" ht="15" customHeight="1"/>
    <row r="24158" ht="15" customHeight="1"/>
    <row r="24159" ht="15" customHeight="1"/>
    <row r="24160" ht="15" customHeight="1"/>
    <row r="24161" ht="15" customHeight="1"/>
    <row r="24162" ht="15" customHeight="1"/>
    <row r="24163" ht="15" customHeight="1"/>
    <row r="24164" ht="15" customHeight="1"/>
    <row r="24165" ht="15" customHeight="1"/>
    <row r="24166" ht="15" customHeight="1"/>
    <row r="24167" ht="15" customHeight="1"/>
    <row r="24168" ht="15" customHeight="1"/>
    <row r="24169" ht="15" customHeight="1"/>
    <row r="24170" ht="15" customHeight="1"/>
    <row r="24171" ht="15" customHeight="1"/>
    <row r="24172" ht="15" customHeight="1"/>
    <row r="24173" ht="15" customHeight="1"/>
    <row r="24174" ht="15" customHeight="1"/>
    <row r="24175" ht="15" customHeight="1"/>
    <row r="24176" ht="15" customHeight="1"/>
    <row r="24177" ht="15" customHeight="1"/>
    <row r="24178" ht="15" customHeight="1"/>
    <row r="24179" ht="15" customHeight="1"/>
    <row r="24180" ht="15" customHeight="1"/>
    <row r="24181" ht="15" customHeight="1"/>
    <row r="24182" ht="15" customHeight="1"/>
    <row r="24183" ht="15" customHeight="1"/>
    <row r="24184" ht="15" customHeight="1"/>
    <row r="24185" ht="15" customHeight="1"/>
    <row r="24186" ht="15" customHeight="1"/>
    <row r="24187" ht="15" customHeight="1"/>
    <row r="24188" ht="15" customHeight="1"/>
    <row r="24189" ht="15" customHeight="1"/>
    <row r="24190" ht="15" customHeight="1"/>
    <row r="24191" ht="15" customHeight="1"/>
    <row r="24192" ht="15" customHeight="1"/>
    <row r="24193" ht="15" customHeight="1"/>
    <row r="24194" ht="15" customHeight="1"/>
    <row r="24195" ht="15" customHeight="1"/>
    <row r="24196" ht="15" customHeight="1"/>
    <row r="24197" ht="15" customHeight="1"/>
    <row r="24198" ht="15" customHeight="1"/>
    <row r="24199" ht="15" customHeight="1"/>
    <row r="24200" ht="15" customHeight="1"/>
    <row r="24201" ht="15" customHeight="1"/>
    <row r="24202" ht="15" customHeight="1"/>
    <row r="24203" ht="15" customHeight="1"/>
    <row r="24204" ht="15" customHeight="1"/>
    <row r="24205" ht="15" customHeight="1"/>
    <row r="24206" ht="15" customHeight="1"/>
    <row r="24207" ht="15" customHeight="1"/>
    <row r="24208" ht="15" customHeight="1"/>
    <row r="24209" ht="15" customHeight="1"/>
    <row r="24210" ht="15" customHeight="1"/>
    <row r="24211" ht="15" customHeight="1"/>
    <row r="24212" ht="15" customHeight="1"/>
    <row r="24213" ht="15" customHeight="1"/>
    <row r="24214" ht="15" customHeight="1"/>
    <row r="24215" ht="15" customHeight="1"/>
    <row r="24216" ht="15" customHeight="1"/>
    <row r="24217" ht="15" customHeight="1"/>
    <row r="24218" ht="15" customHeight="1"/>
    <row r="24219" ht="15" customHeight="1"/>
    <row r="24220" ht="15" customHeight="1"/>
    <row r="24221" ht="15" customHeight="1"/>
    <row r="24222" ht="15" customHeight="1"/>
    <row r="24223" ht="15" customHeight="1"/>
    <row r="24224" ht="15" customHeight="1"/>
    <row r="24225" ht="15" customHeight="1"/>
    <row r="24226" ht="15" customHeight="1"/>
    <row r="24227" ht="15" customHeight="1"/>
    <row r="24228" ht="15" customHeight="1"/>
    <row r="24229" ht="15" customHeight="1"/>
    <row r="24230" ht="15" customHeight="1"/>
    <row r="24231" ht="15" customHeight="1"/>
    <row r="24232" ht="15" customHeight="1"/>
    <row r="24233" ht="15" customHeight="1"/>
    <row r="24234" ht="15" customHeight="1"/>
    <row r="24235" ht="15" customHeight="1"/>
    <row r="24236" ht="15" customHeight="1"/>
    <row r="24237" ht="15" customHeight="1"/>
    <row r="24238" ht="15" customHeight="1"/>
    <row r="24239" ht="15" customHeight="1"/>
    <row r="24240" ht="15" customHeight="1"/>
    <row r="24241" ht="15" customHeight="1"/>
    <row r="24242" ht="15" customHeight="1"/>
    <row r="24243" ht="15" customHeight="1"/>
    <row r="24244" ht="15" customHeight="1"/>
    <row r="24245" ht="15" customHeight="1"/>
    <row r="24246" ht="15" customHeight="1"/>
    <row r="24247" ht="15" customHeight="1"/>
    <row r="24248" ht="15" customHeight="1"/>
    <row r="24249" ht="15" customHeight="1"/>
    <row r="24250" ht="15" customHeight="1"/>
    <row r="24251" ht="15" customHeight="1"/>
    <row r="24252" ht="15" customHeight="1"/>
    <row r="24253" ht="15" customHeight="1"/>
    <row r="24254" ht="15" customHeight="1"/>
    <row r="24255" ht="15" customHeight="1"/>
    <row r="24256" ht="15" customHeight="1"/>
    <row r="24257" ht="15" customHeight="1"/>
    <row r="24258" ht="15" customHeight="1"/>
    <row r="24259" ht="15" customHeight="1"/>
    <row r="24260" ht="15" customHeight="1"/>
    <row r="24261" ht="15" customHeight="1"/>
    <row r="24262" ht="15" customHeight="1"/>
    <row r="24263" ht="15" customHeight="1"/>
    <row r="24264" ht="15" customHeight="1"/>
    <row r="24265" ht="15" customHeight="1"/>
    <row r="24266" ht="15" customHeight="1"/>
    <row r="24267" ht="15" customHeight="1"/>
    <row r="24268" ht="15" customHeight="1"/>
    <row r="24269" ht="15" customHeight="1"/>
    <row r="24270" ht="15" customHeight="1"/>
    <row r="24271" ht="15" customHeight="1"/>
    <row r="24272" ht="15" customHeight="1"/>
    <row r="24273" ht="15" customHeight="1"/>
    <row r="24274" ht="15" customHeight="1"/>
    <row r="24275" ht="15" customHeight="1"/>
    <row r="24276" ht="15" customHeight="1"/>
    <row r="24277" ht="15" customHeight="1"/>
    <row r="24278" ht="15" customHeight="1"/>
    <row r="24279" ht="15" customHeight="1"/>
    <row r="24280" ht="15" customHeight="1"/>
    <row r="24281" ht="15" customHeight="1"/>
    <row r="24282" ht="15" customHeight="1"/>
    <row r="24283" ht="15" customHeight="1"/>
    <row r="24284" ht="15" customHeight="1"/>
    <row r="24285" ht="15" customHeight="1"/>
    <row r="24286" ht="15" customHeight="1"/>
    <row r="24287" ht="15" customHeight="1"/>
    <row r="24288" ht="15" customHeight="1"/>
    <row r="24289" ht="15" customHeight="1"/>
    <row r="24290" ht="15" customHeight="1"/>
    <row r="24291" ht="15" customHeight="1"/>
    <row r="24292" ht="15" customHeight="1"/>
    <row r="24293" ht="15" customHeight="1"/>
    <row r="24294" ht="15" customHeight="1"/>
    <row r="24295" ht="15" customHeight="1"/>
    <row r="24296" ht="15" customHeight="1"/>
    <row r="24297" ht="15" customHeight="1"/>
    <row r="24298" ht="15" customHeight="1"/>
    <row r="24299" ht="15" customHeight="1"/>
    <row r="24300" ht="15" customHeight="1"/>
    <row r="24301" ht="15" customHeight="1"/>
    <row r="24302" ht="15" customHeight="1"/>
    <row r="24303" ht="15" customHeight="1"/>
    <row r="24304" ht="15" customHeight="1"/>
    <row r="24305" ht="15" customHeight="1"/>
    <row r="24306" ht="15" customHeight="1"/>
    <row r="24307" ht="15" customHeight="1"/>
    <row r="24308" ht="15" customHeight="1"/>
    <row r="24309" ht="15" customHeight="1"/>
    <row r="24310" ht="15" customHeight="1"/>
    <row r="24311" ht="15" customHeight="1"/>
    <row r="24312" ht="15" customHeight="1"/>
    <row r="24313" ht="15" customHeight="1"/>
    <row r="24314" ht="15" customHeight="1"/>
    <row r="24315" ht="15" customHeight="1"/>
    <row r="24316" ht="15" customHeight="1"/>
    <row r="24317" ht="15" customHeight="1"/>
    <row r="24318" ht="15" customHeight="1"/>
    <row r="24319" ht="15" customHeight="1"/>
    <row r="24320" ht="15" customHeight="1"/>
    <row r="24321" ht="15" customHeight="1"/>
    <row r="24322" ht="15" customHeight="1"/>
    <row r="24323" ht="15" customHeight="1"/>
    <row r="24324" ht="15" customHeight="1"/>
    <row r="24325" ht="15" customHeight="1"/>
    <row r="24326" ht="15" customHeight="1"/>
    <row r="24327" ht="15" customHeight="1"/>
    <row r="24328" ht="15" customHeight="1"/>
    <row r="24329" ht="15" customHeight="1"/>
    <row r="24330" ht="15" customHeight="1"/>
    <row r="24331" ht="15" customHeight="1"/>
    <row r="24332" ht="15" customHeight="1"/>
    <row r="24333" ht="15" customHeight="1"/>
    <row r="24334" ht="15" customHeight="1"/>
    <row r="24335" ht="15" customHeight="1"/>
    <row r="24336" ht="15" customHeight="1"/>
    <row r="24337" ht="15" customHeight="1"/>
    <row r="24338" ht="15" customHeight="1"/>
    <row r="24339" ht="15" customHeight="1"/>
    <row r="24340" ht="15" customHeight="1"/>
    <row r="24341" ht="15" customHeight="1"/>
    <row r="24342" ht="15" customHeight="1"/>
    <row r="24343" ht="15" customHeight="1"/>
    <row r="24344" ht="15" customHeight="1"/>
    <row r="24345" ht="15" customHeight="1"/>
    <row r="24346" ht="15" customHeight="1"/>
    <row r="24347" ht="15" customHeight="1"/>
    <row r="24348" ht="15" customHeight="1"/>
    <row r="24349" ht="15" customHeight="1"/>
    <row r="24350" ht="15" customHeight="1"/>
    <row r="24351" ht="15" customHeight="1"/>
    <row r="24352" ht="15" customHeight="1"/>
    <row r="24353" ht="15" customHeight="1"/>
    <row r="24354" ht="15" customHeight="1"/>
    <row r="24355" ht="15" customHeight="1"/>
    <row r="24356" ht="15" customHeight="1"/>
    <row r="24357" ht="15" customHeight="1"/>
    <row r="24358" ht="15" customHeight="1"/>
    <row r="24359" ht="15" customHeight="1"/>
    <row r="24360" ht="15" customHeight="1"/>
    <row r="24361" ht="15" customHeight="1"/>
    <row r="24362" ht="15" customHeight="1"/>
    <row r="24363" ht="15" customHeight="1"/>
    <row r="24364" ht="15" customHeight="1"/>
    <row r="24365" ht="15" customHeight="1"/>
    <row r="24366" ht="15" customHeight="1"/>
    <row r="24367" ht="15" customHeight="1"/>
    <row r="24368" ht="15" customHeight="1"/>
    <row r="24369" ht="15" customHeight="1"/>
    <row r="24370" ht="15" customHeight="1"/>
    <row r="24371" ht="15" customHeight="1"/>
    <row r="24372" ht="15" customHeight="1"/>
    <row r="24373" ht="15" customHeight="1"/>
    <row r="24374" ht="15" customHeight="1"/>
    <row r="24375" ht="15" customHeight="1"/>
    <row r="24376" ht="15" customHeight="1"/>
    <row r="24377" ht="15" customHeight="1"/>
    <row r="24378" ht="15" customHeight="1"/>
    <row r="24379" ht="15" customHeight="1"/>
    <row r="24380" ht="15" customHeight="1"/>
    <row r="24381" ht="15" customHeight="1"/>
    <row r="24382" ht="15" customHeight="1"/>
    <row r="24383" ht="15" customHeight="1"/>
    <row r="24384" ht="15" customHeight="1"/>
    <row r="24385" ht="15" customHeight="1"/>
    <row r="24386" ht="15" customHeight="1"/>
    <row r="24387" ht="15" customHeight="1"/>
    <row r="24388" ht="15" customHeight="1"/>
    <row r="24389" ht="15" customHeight="1"/>
    <row r="24390" ht="15" customHeight="1"/>
    <row r="24391" ht="15" customHeight="1"/>
    <row r="24392" ht="15" customHeight="1"/>
    <row r="24393" ht="15" customHeight="1"/>
    <row r="24394" ht="15" customHeight="1"/>
    <row r="24395" ht="15" customHeight="1"/>
    <row r="24396" ht="15" customHeight="1"/>
    <row r="24397" ht="15" customHeight="1"/>
    <row r="24398" ht="15" customHeight="1"/>
    <row r="24399" ht="15" customHeight="1"/>
    <row r="24400" ht="15" customHeight="1"/>
    <row r="24401" ht="15" customHeight="1"/>
    <row r="24402" ht="15" customHeight="1"/>
    <row r="24403" ht="15" customHeight="1"/>
    <row r="24404" ht="15" customHeight="1"/>
    <row r="24405" ht="15" customHeight="1"/>
    <row r="24406" ht="15" customHeight="1"/>
    <row r="24407" ht="15" customHeight="1"/>
    <row r="24408" ht="15" customHeight="1"/>
    <row r="24409" ht="15" customHeight="1"/>
    <row r="24410" ht="15" customHeight="1"/>
    <row r="24411" ht="15" customHeight="1"/>
    <row r="24412" ht="15" customHeight="1"/>
    <row r="24413" ht="15" customHeight="1"/>
    <row r="24414" ht="15" customHeight="1"/>
    <row r="24415" ht="15" customHeight="1"/>
    <row r="24416" ht="15" customHeight="1"/>
    <row r="24417" ht="15" customHeight="1"/>
    <row r="24418" ht="15" customHeight="1"/>
    <row r="24419" ht="15" customHeight="1"/>
    <row r="24420" ht="15" customHeight="1"/>
    <row r="24421" ht="15" customHeight="1"/>
    <row r="24422" ht="15" customHeight="1"/>
    <row r="24423" ht="15" customHeight="1"/>
    <row r="24424" ht="15" customHeight="1"/>
    <row r="24425" ht="15" customHeight="1"/>
    <row r="24426" ht="15" customHeight="1"/>
    <row r="24427" ht="15" customHeight="1"/>
    <row r="24428" ht="15" customHeight="1"/>
    <row r="24429" ht="15" customHeight="1"/>
    <row r="24430" ht="15" customHeight="1"/>
    <row r="24431" ht="15" customHeight="1"/>
    <row r="24432" ht="15" customHeight="1"/>
    <row r="24433" ht="15" customHeight="1"/>
    <row r="24434" ht="15" customHeight="1"/>
    <row r="24435" ht="15" customHeight="1"/>
    <row r="24436" ht="15" customHeight="1"/>
    <row r="24437" ht="15" customHeight="1"/>
    <row r="24438" ht="15" customHeight="1"/>
    <row r="24439" ht="15" customHeight="1"/>
    <row r="24440" ht="15" customHeight="1"/>
    <row r="24441" ht="15" customHeight="1"/>
    <row r="24442" ht="15" customHeight="1"/>
    <row r="24443" ht="15" customHeight="1"/>
    <row r="24444" ht="15" customHeight="1"/>
    <row r="24445" ht="15" customHeight="1"/>
    <row r="24446" ht="15" customHeight="1"/>
    <row r="24447" ht="15" customHeight="1"/>
    <row r="24448" ht="15" customHeight="1"/>
    <row r="24449" ht="15" customHeight="1"/>
    <row r="24450" ht="15" customHeight="1"/>
    <row r="24451" ht="15" customHeight="1"/>
    <row r="24452" ht="15" customHeight="1"/>
    <row r="24453" ht="15" customHeight="1"/>
    <row r="24454" ht="15" customHeight="1"/>
    <row r="24455" ht="15" customHeight="1"/>
    <row r="24456" ht="15" customHeight="1"/>
    <row r="24457" ht="15" customHeight="1"/>
    <row r="24458" ht="15" customHeight="1"/>
    <row r="24459" ht="15" customHeight="1"/>
    <row r="24460" ht="15" customHeight="1"/>
    <row r="24461" ht="15" customHeight="1"/>
    <row r="24462" ht="15" customHeight="1"/>
    <row r="24463" ht="15" customHeight="1"/>
    <row r="24464" ht="15" customHeight="1"/>
    <row r="24465" ht="15" customHeight="1"/>
    <row r="24466" ht="15" customHeight="1"/>
    <row r="24467" ht="15" customHeight="1"/>
    <row r="24468" ht="15" customHeight="1"/>
    <row r="24469" ht="15" customHeight="1"/>
    <row r="24470" ht="15" customHeight="1"/>
    <row r="24471" ht="15" customHeight="1"/>
    <row r="24472" ht="15" customHeight="1"/>
    <row r="24473" ht="15" customHeight="1"/>
    <row r="24474" ht="15" customHeight="1"/>
    <row r="24475" ht="15" customHeight="1"/>
    <row r="24476" ht="15" customHeight="1"/>
    <row r="24477" ht="15" customHeight="1"/>
    <row r="24478" ht="15" customHeight="1"/>
    <row r="24479" ht="15" customHeight="1"/>
    <row r="24480" ht="15" customHeight="1"/>
    <row r="24481" ht="15" customHeight="1"/>
    <row r="24482" ht="15" customHeight="1"/>
    <row r="24483" ht="15" customHeight="1"/>
    <row r="24484" ht="15" customHeight="1"/>
    <row r="24485" ht="15" customHeight="1"/>
    <row r="24486" ht="15" customHeight="1"/>
    <row r="24487" ht="15" customHeight="1"/>
    <row r="24488" ht="15" customHeight="1"/>
    <row r="24489" ht="15" customHeight="1"/>
    <row r="24490" ht="15" customHeight="1"/>
    <row r="24491" ht="15" customHeight="1"/>
    <row r="24492" ht="15" customHeight="1"/>
    <row r="24493" ht="15" customHeight="1"/>
    <row r="24494" ht="15" customHeight="1"/>
    <row r="24495" ht="15" customHeight="1"/>
    <row r="24496" ht="15" customHeight="1"/>
    <row r="24497" ht="15" customHeight="1"/>
    <row r="24498" ht="15" customHeight="1"/>
    <row r="24499" ht="15" customHeight="1"/>
    <row r="24500" ht="15" customHeight="1"/>
    <row r="24501" ht="15" customHeight="1"/>
    <row r="24502" ht="15" customHeight="1"/>
    <row r="24503" ht="15" customHeight="1"/>
    <row r="24504" ht="15" customHeight="1"/>
    <row r="24505" ht="15" customHeight="1"/>
    <row r="24506" ht="15" customHeight="1"/>
    <row r="24507" ht="15" customHeight="1"/>
    <row r="24508" ht="15" customHeight="1"/>
    <row r="24509" ht="15" customHeight="1"/>
    <row r="24510" ht="15" customHeight="1"/>
    <row r="24511" ht="15" customHeight="1"/>
    <row r="24512" ht="15" customHeight="1"/>
    <row r="24513" ht="15" customHeight="1"/>
    <row r="24514" ht="15" customHeight="1"/>
    <row r="24515" ht="15" customHeight="1"/>
    <row r="24516" ht="15" customHeight="1"/>
    <row r="24517" ht="15" customHeight="1"/>
    <row r="24518" ht="15" customHeight="1"/>
    <row r="24519" ht="15" customHeight="1"/>
    <row r="24520" ht="15" customHeight="1"/>
    <row r="24521" ht="15" customHeight="1"/>
    <row r="24522" ht="15" customHeight="1"/>
    <row r="24523" ht="15" customHeight="1"/>
    <row r="24524" ht="15" customHeight="1"/>
    <row r="24525" ht="15" customHeight="1"/>
    <row r="24526" ht="15" customHeight="1"/>
    <row r="24527" ht="15" customHeight="1"/>
    <row r="24528" ht="15" customHeight="1"/>
    <row r="24529" ht="15" customHeight="1"/>
    <row r="24530" ht="15" customHeight="1"/>
    <row r="24531" ht="15" customHeight="1"/>
    <row r="24532" ht="15" customHeight="1"/>
    <row r="24533" ht="15" customHeight="1"/>
    <row r="24534" ht="15" customHeight="1"/>
    <row r="24535" ht="15" customHeight="1"/>
    <row r="24536" ht="15" customHeight="1"/>
    <row r="24537" ht="15" customHeight="1"/>
    <row r="24538" ht="15" customHeight="1"/>
    <row r="24539" ht="15" customHeight="1"/>
    <row r="24540" ht="15" customHeight="1"/>
    <row r="24541" ht="15" customHeight="1"/>
    <row r="24542" ht="15" customHeight="1"/>
    <row r="24543" ht="15" customHeight="1"/>
    <row r="24544" ht="15" customHeight="1"/>
    <row r="24545" ht="15" customHeight="1"/>
    <row r="24546" ht="15" customHeight="1"/>
    <row r="24547" ht="15" customHeight="1"/>
    <row r="24548" ht="15" customHeight="1"/>
    <row r="24549" ht="15" customHeight="1"/>
    <row r="24550" ht="15" customHeight="1"/>
    <row r="24551" ht="15" customHeight="1"/>
    <row r="24552" ht="15" customHeight="1"/>
    <row r="24553" ht="15" customHeight="1"/>
    <row r="24554" ht="15" customHeight="1"/>
    <row r="24555" ht="15" customHeight="1"/>
    <row r="24556" ht="15" customHeight="1"/>
    <row r="24557" ht="15" customHeight="1"/>
    <row r="24558" ht="15" customHeight="1"/>
    <row r="24559" ht="15" customHeight="1"/>
    <row r="24560" ht="15" customHeight="1"/>
    <row r="24561" ht="15" customHeight="1"/>
    <row r="24562" ht="15" customHeight="1"/>
    <row r="24563" ht="15" customHeight="1"/>
    <row r="24564" ht="15" customHeight="1"/>
    <row r="24565" ht="15" customHeight="1"/>
    <row r="24566" ht="15" customHeight="1"/>
    <row r="24567" ht="15" customHeight="1"/>
    <row r="24568" ht="15" customHeight="1"/>
    <row r="24569" ht="15" customHeight="1"/>
    <row r="24570" ht="15" customHeight="1"/>
    <row r="24571" ht="15" customHeight="1"/>
    <row r="24572" ht="15" customHeight="1"/>
    <row r="24573" ht="15" customHeight="1"/>
    <row r="24574" ht="15" customHeight="1"/>
    <row r="24575" ht="15" customHeight="1"/>
    <row r="24576" ht="15" customHeight="1"/>
    <row r="24577" ht="15" customHeight="1"/>
    <row r="24578" ht="15" customHeight="1"/>
    <row r="24579" ht="15" customHeight="1"/>
    <row r="24580" ht="15" customHeight="1"/>
    <row r="24581" ht="15" customHeight="1"/>
    <row r="24582" ht="15" customHeight="1"/>
    <row r="24583" ht="15" customHeight="1"/>
    <row r="24584" ht="15" customHeight="1"/>
    <row r="24585" ht="15" customHeight="1"/>
    <row r="24586" ht="15" customHeight="1"/>
    <row r="24587" ht="15" customHeight="1"/>
    <row r="24588" ht="15" customHeight="1"/>
    <row r="24589" ht="15" customHeight="1"/>
    <row r="24590" ht="15" customHeight="1"/>
    <row r="24591" ht="15" customHeight="1"/>
    <row r="24592" ht="15" customHeight="1"/>
    <row r="24593" ht="15" customHeight="1"/>
    <row r="24594" ht="15" customHeight="1"/>
    <row r="24595" ht="15" customHeight="1"/>
    <row r="24596" ht="15" customHeight="1"/>
    <row r="24597" ht="15" customHeight="1"/>
    <row r="24598" ht="15" customHeight="1"/>
    <row r="24599" ht="15" customHeight="1"/>
    <row r="24600" ht="15" customHeight="1"/>
    <row r="24601" ht="15" customHeight="1"/>
    <row r="24602" ht="15" customHeight="1"/>
    <row r="24603" ht="15" customHeight="1"/>
    <row r="24604" ht="15" customHeight="1"/>
    <row r="24605" ht="15" customHeight="1"/>
    <row r="24606" ht="15" customHeight="1"/>
    <row r="24607" ht="15" customHeight="1"/>
    <row r="24608" ht="15" customHeight="1"/>
    <row r="24609" ht="15" customHeight="1"/>
    <row r="24610" ht="15" customHeight="1"/>
    <row r="24611" ht="15" customHeight="1"/>
    <row r="24612" ht="15" customHeight="1"/>
    <row r="24613" ht="15" customHeight="1"/>
    <row r="24614" ht="15" customHeight="1"/>
    <row r="24615" ht="15" customHeight="1"/>
    <row r="24616" ht="15" customHeight="1"/>
    <row r="24617" ht="15" customHeight="1"/>
    <row r="24618" ht="15" customHeight="1"/>
    <row r="24619" ht="15" customHeight="1"/>
    <row r="24620" ht="15" customHeight="1"/>
    <row r="24621" ht="15" customHeight="1"/>
    <row r="24622" ht="15" customHeight="1"/>
    <row r="24623" ht="15" customHeight="1"/>
    <row r="24624" ht="15" customHeight="1"/>
    <row r="24625" ht="15" customHeight="1"/>
    <row r="24626" ht="15" customHeight="1"/>
    <row r="24627" ht="15" customHeight="1"/>
    <row r="24628" ht="15" customHeight="1"/>
    <row r="24629" ht="15" customHeight="1"/>
    <row r="24630" ht="15" customHeight="1"/>
    <row r="24631" ht="15" customHeight="1"/>
    <row r="24632" ht="15" customHeight="1"/>
    <row r="24633" ht="15" customHeight="1"/>
    <row r="24634" ht="15" customHeight="1"/>
    <row r="24635" ht="15" customHeight="1"/>
    <row r="24636" ht="15" customHeight="1"/>
    <row r="24637" ht="15" customHeight="1"/>
    <row r="24638" ht="15" customHeight="1"/>
    <row r="24639" ht="15" customHeight="1"/>
    <row r="24640" ht="15" customHeight="1"/>
    <row r="24641" ht="15" customHeight="1"/>
    <row r="24642" ht="15" customHeight="1"/>
    <row r="24643" ht="15" customHeight="1"/>
    <row r="24644" ht="15" customHeight="1"/>
    <row r="24645" ht="15" customHeight="1"/>
    <row r="24646" ht="15" customHeight="1"/>
    <row r="24647" ht="15" customHeight="1"/>
    <row r="24648" ht="15" customHeight="1"/>
    <row r="24649" ht="15" customHeight="1"/>
    <row r="24650" ht="15" customHeight="1"/>
    <row r="24651" ht="15" customHeight="1"/>
    <row r="24652" ht="15" customHeight="1"/>
    <row r="24653" ht="15" customHeight="1"/>
    <row r="24654" ht="15" customHeight="1"/>
    <row r="24655" ht="15" customHeight="1"/>
    <row r="24656" ht="15" customHeight="1"/>
    <row r="24657" ht="15" customHeight="1"/>
    <row r="24658" ht="15" customHeight="1"/>
    <row r="24659" ht="15" customHeight="1"/>
    <row r="24660" ht="15" customHeight="1"/>
    <row r="24661" ht="15" customHeight="1"/>
    <row r="24662" ht="15" customHeight="1"/>
    <row r="24663" ht="15" customHeight="1"/>
    <row r="24664" ht="15" customHeight="1"/>
    <row r="24665" ht="15" customHeight="1"/>
    <row r="24666" ht="15" customHeight="1"/>
    <row r="24667" ht="15" customHeight="1"/>
    <row r="24668" ht="15" customHeight="1"/>
    <row r="24669" ht="15" customHeight="1"/>
    <row r="24670" ht="15" customHeight="1"/>
    <row r="24671" ht="15" customHeight="1"/>
    <row r="24672" ht="15" customHeight="1"/>
    <row r="24673" ht="15" customHeight="1"/>
    <row r="24674" ht="15" customHeight="1"/>
    <row r="24675" ht="15" customHeight="1"/>
    <row r="24676" ht="15" customHeight="1"/>
    <row r="24677" ht="15" customHeight="1"/>
    <row r="24678" ht="15" customHeight="1"/>
    <row r="24679" ht="15" customHeight="1"/>
    <row r="24680" ht="15" customHeight="1"/>
    <row r="24681" ht="15" customHeight="1"/>
    <row r="24682" ht="15" customHeight="1"/>
    <row r="24683" ht="15" customHeight="1"/>
    <row r="24684" ht="15" customHeight="1"/>
    <row r="24685" ht="15" customHeight="1"/>
    <row r="24686" ht="15" customHeight="1"/>
    <row r="24687" ht="15" customHeight="1"/>
    <row r="24688" ht="15" customHeight="1"/>
    <row r="24689" ht="15" customHeight="1"/>
    <row r="24690" ht="15" customHeight="1"/>
    <row r="24691" ht="15" customHeight="1"/>
    <row r="24692" ht="15" customHeight="1"/>
    <row r="24693" ht="15" customHeight="1"/>
    <row r="24694" ht="15" customHeight="1"/>
    <row r="24695" ht="15" customHeight="1"/>
    <row r="24696" ht="15" customHeight="1"/>
    <row r="24697" ht="15" customHeight="1"/>
    <row r="24698" ht="15" customHeight="1"/>
    <row r="24699" ht="15" customHeight="1"/>
    <row r="24700" ht="15" customHeight="1"/>
    <row r="24701" ht="15" customHeight="1"/>
    <row r="24702" ht="15" customHeight="1"/>
    <row r="24703" ht="15" customHeight="1"/>
    <row r="24704" ht="15" customHeight="1"/>
    <row r="24705" ht="15" customHeight="1"/>
    <row r="24706" ht="15" customHeight="1"/>
    <row r="24707" ht="15" customHeight="1"/>
    <row r="24708" ht="15" customHeight="1"/>
    <row r="24709" ht="15" customHeight="1"/>
    <row r="24710" ht="15" customHeight="1"/>
    <row r="24711" ht="15" customHeight="1"/>
    <row r="24712" ht="15" customHeight="1"/>
    <row r="24713" ht="15" customHeight="1"/>
    <row r="24714" ht="15" customHeight="1"/>
    <row r="24715" ht="15" customHeight="1"/>
    <row r="24716" ht="15" customHeight="1"/>
    <row r="24717" ht="15" customHeight="1"/>
    <row r="24718" ht="15" customHeight="1"/>
    <row r="24719" ht="15" customHeight="1"/>
    <row r="24720" ht="15" customHeight="1"/>
    <row r="24721" ht="15" customHeight="1"/>
    <row r="24722" ht="15" customHeight="1"/>
    <row r="24723" ht="15" customHeight="1"/>
    <row r="24724" ht="15" customHeight="1"/>
    <row r="24725" ht="15" customHeight="1"/>
    <row r="24726" ht="15" customHeight="1"/>
    <row r="24727" ht="15" customHeight="1"/>
    <row r="24728" ht="15" customHeight="1"/>
    <row r="24729" ht="15" customHeight="1"/>
    <row r="24730" ht="15" customHeight="1"/>
    <row r="24731" ht="15" customHeight="1"/>
    <row r="24732" ht="15" customHeight="1"/>
    <row r="24733" ht="15" customHeight="1"/>
    <row r="24734" ht="15" customHeight="1"/>
    <row r="24735" ht="15" customHeight="1"/>
    <row r="24736" ht="15" customHeight="1"/>
    <row r="24737" ht="15" customHeight="1"/>
    <row r="24738" ht="15" customHeight="1"/>
    <row r="24739" ht="15" customHeight="1"/>
    <row r="24740" ht="15" customHeight="1"/>
    <row r="24741" ht="15" customHeight="1"/>
    <row r="24742" ht="15" customHeight="1"/>
    <row r="24743" ht="15" customHeight="1"/>
    <row r="24744" ht="15" customHeight="1"/>
    <row r="24745" ht="15" customHeight="1"/>
    <row r="24746" ht="15" customHeight="1"/>
    <row r="24747" ht="15" customHeight="1"/>
    <row r="24748" ht="15" customHeight="1"/>
    <row r="24749" ht="15" customHeight="1"/>
    <row r="24750" ht="15" customHeight="1"/>
    <row r="24751" ht="15" customHeight="1"/>
    <row r="24752" ht="15" customHeight="1"/>
    <row r="24753" ht="15" customHeight="1"/>
    <row r="24754" ht="15" customHeight="1"/>
    <row r="24755" ht="15" customHeight="1"/>
    <row r="24756" ht="15" customHeight="1"/>
    <row r="24757" ht="15" customHeight="1"/>
    <row r="24758" ht="15" customHeight="1"/>
    <row r="24759" ht="15" customHeight="1"/>
    <row r="24760" ht="15" customHeight="1"/>
    <row r="24761" ht="15" customHeight="1"/>
    <row r="24762" ht="15" customHeight="1"/>
    <row r="24763" ht="15" customHeight="1"/>
    <row r="24764" ht="15" customHeight="1"/>
    <row r="24765" ht="15" customHeight="1"/>
    <row r="24766" ht="15" customHeight="1"/>
    <row r="24767" ht="15" customHeight="1"/>
    <row r="24768" ht="15" customHeight="1"/>
    <row r="24769" ht="15" customHeight="1"/>
    <row r="24770" ht="15" customHeight="1"/>
    <row r="24771" ht="15" customHeight="1"/>
    <row r="24772" ht="15" customHeight="1"/>
    <row r="24773" ht="15" customHeight="1"/>
    <row r="24774" ht="15" customHeight="1"/>
    <row r="24775" ht="15" customHeight="1"/>
    <row r="24776" ht="15" customHeight="1"/>
    <row r="24777" ht="15" customHeight="1"/>
    <row r="24778" ht="15" customHeight="1"/>
    <row r="24779" ht="15" customHeight="1"/>
    <row r="24780" ht="15" customHeight="1"/>
    <row r="24781" ht="15" customHeight="1"/>
    <row r="24782" ht="15" customHeight="1"/>
    <row r="24783" ht="15" customHeight="1"/>
    <row r="24784" ht="15" customHeight="1"/>
    <row r="24785" ht="15" customHeight="1"/>
    <row r="24786" ht="15" customHeight="1"/>
    <row r="24787" ht="15" customHeight="1"/>
    <row r="24788" ht="15" customHeight="1"/>
    <row r="24789" ht="15" customHeight="1"/>
    <row r="24790" ht="15" customHeight="1"/>
    <row r="24791" ht="15" customHeight="1"/>
    <row r="24792" ht="15" customHeight="1"/>
    <row r="24793" ht="15" customHeight="1"/>
    <row r="24794" ht="15" customHeight="1"/>
    <row r="24795" ht="15" customHeight="1"/>
    <row r="24796" ht="15" customHeight="1"/>
    <row r="24797" ht="15" customHeight="1"/>
    <row r="24798" ht="15" customHeight="1"/>
    <row r="24799" ht="15" customHeight="1"/>
    <row r="24800" ht="15" customHeight="1"/>
    <row r="24801" ht="15" customHeight="1"/>
    <row r="24802" ht="15" customHeight="1"/>
    <row r="24803" ht="15" customHeight="1"/>
    <row r="24804" ht="15" customHeight="1"/>
    <row r="24805" ht="15" customHeight="1"/>
    <row r="24806" ht="15" customHeight="1"/>
    <row r="24807" ht="15" customHeight="1"/>
    <row r="24808" ht="15" customHeight="1"/>
    <row r="24809" ht="15" customHeight="1"/>
    <row r="24810" ht="15" customHeight="1"/>
    <row r="24811" ht="15" customHeight="1"/>
    <row r="24812" ht="15" customHeight="1"/>
    <row r="24813" ht="15" customHeight="1"/>
    <row r="24814" ht="15" customHeight="1"/>
    <row r="24815" ht="15" customHeight="1"/>
    <row r="24816" ht="15" customHeight="1"/>
    <row r="24817" ht="15" customHeight="1"/>
    <row r="24818" ht="15" customHeight="1"/>
    <row r="24819" ht="15" customHeight="1"/>
    <row r="24820" ht="15" customHeight="1"/>
    <row r="24821" ht="15" customHeight="1"/>
    <row r="24822" ht="15" customHeight="1"/>
    <row r="24823" ht="15" customHeight="1"/>
    <row r="24824" ht="15" customHeight="1"/>
    <row r="24825" ht="15" customHeight="1"/>
    <row r="24826" ht="15" customHeight="1"/>
    <row r="24827" ht="15" customHeight="1"/>
    <row r="24828" ht="15" customHeight="1"/>
    <row r="24829" ht="15" customHeight="1"/>
    <row r="24830" ht="15" customHeight="1"/>
    <row r="24831" ht="15" customHeight="1"/>
    <row r="24832" ht="15" customHeight="1"/>
    <row r="24833" ht="15" customHeight="1"/>
    <row r="24834" ht="15" customHeight="1"/>
    <row r="24835" ht="15" customHeight="1"/>
    <row r="24836" ht="15" customHeight="1"/>
    <row r="24837" ht="15" customHeight="1"/>
    <row r="24838" ht="15" customHeight="1"/>
    <row r="24839" ht="15" customHeight="1"/>
    <row r="24840" ht="15" customHeight="1"/>
    <row r="24841" ht="15" customHeight="1"/>
    <row r="24842" ht="15" customHeight="1"/>
    <row r="24843" ht="15" customHeight="1"/>
    <row r="24844" ht="15" customHeight="1"/>
    <row r="24845" ht="15" customHeight="1"/>
    <row r="24846" ht="15" customHeight="1"/>
    <row r="24847" ht="15" customHeight="1"/>
    <row r="24848" ht="15" customHeight="1"/>
    <row r="24849" ht="15" customHeight="1"/>
    <row r="24850" ht="15" customHeight="1"/>
    <row r="24851" ht="15" customHeight="1"/>
    <row r="24852" ht="15" customHeight="1"/>
    <row r="24853" ht="15" customHeight="1"/>
    <row r="24854" ht="15" customHeight="1"/>
    <row r="24855" ht="15" customHeight="1"/>
    <row r="24856" ht="15" customHeight="1"/>
    <row r="24857" ht="15" customHeight="1"/>
    <row r="24858" ht="15" customHeight="1"/>
    <row r="24859" ht="15" customHeight="1"/>
    <row r="24860" ht="15" customHeight="1"/>
    <row r="24861" ht="15" customHeight="1"/>
    <row r="24862" ht="15" customHeight="1"/>
    <row r="24863" ht="15" customHeight="1"/>
    <row r="24864" ht="15" customHeight="1"/>
    <row r="24865" ht="15" customHeight="1"/>
    <row r="24866" ht="15" customHeight="1"/>
    <row r="24867" ht="15" customHeight="1"/>
    <row r="24868" ht="15" customHeight="1"/>
    <row r="24869" ht="15" customHeight="1"/>
    <row r="24870" ht="15" customHeight="1"/>
    <row r="24871" ht="15" customHeight="1"/>
    <row r="24872" ht="15" customHeight="1"/>
    <row r="24873" ht="15" customHeight="1"/>
    <row r="24874" ht="15" customHeight="1"/>
    <row r="24875" ht="15" customHeight="1"/>
    <row r="24876" ht="15" customHeight="1"/>
    <row r="24877" ht="15" customHeight="1"/>
    <row r="24878" ht="15" customHeight="1"/>
    <row r="24879" ht="15" customHeight="1"/>
    <row r="24880" ht="15" customHeight="1"/>
    <row r="24881" ht="15" customHeight="1"/>
    <row r="24882" ht="15" customHeight="1"/>
    <row r="24883" ht="15" customHeight="1"/>
    <row r="24884" ht="15" customHeight="1"/>
    <row r="24885" ht="15" customHeight="1"/>
    <row r="24886" ht="15" customHeight="1"/>
    <row r="24887" ht="15" customHeight="1"/>
    <row r="24888" ht="15" customHeight="1"/>
    <row r="24889" ht="15" customHeight="1"/>
    <row r="24890" ht="15" customHeight="1"/>
    <row r="24891" ht="15" customHeight="1"/>
    <row r="24892" ht="15" customHeight="1"/>
    <row r="24893" ht="15" customHeight="1"/>
    <row r="24894" ht="15" customHeight="1"/>
    <row r="24895" ht="15" customHeight="1"/>
    <row r="24896" ht="15" customHeight="1"/>
    <row r="24897" ht="15" customHeight="1"/>
    <row r="24898" ht="15" customHeight="1"/>
    <row r="24899" ht="15" customHeight="1"/>
    <row r="24900" ht="15" customHeight="1"/>
    <row r="24901" ht="15" customHeight="1"/>
    <row r="24902" ht="15" customHeight="1"/>
    <row r="24903" ht="15" customHeight="1"/>
    <row r="24904" ht="15" customHeight="1"/>
    <row r="24905" ht="15" customHeight="1"/>
    <row r="24906" ht="15" customHeight="1"/>
    <row r="24907" ht="15" customHeight="1"/>
    <row r="24908" ht="15" customHeight="1"/>
    <row r="24909" ht="15" customHeight="1"/>
    <row r="24910" ht="15" customHeight="1"/>
    <row r="24911" ht="15" customHeight="1"/>
    <row r="24912" ht="15" customHeight="1"/>
    <row r="24913" ht="15" customHeight="1"/>
    <row r="24914" ht="15" customHeight="1"/>
    <row r="24915" ht="15" customHeight="1"/>
    <row r="24916" ht="15" customHeight="1"/>
    <row r="24917" ht="15" customHeight="1"/>
    <row r="24918" ht="15" customHeight="1"/>
    <row r="24919" ht="15" customHeight="1"/>
    <row r="24920" ht="15" customHeight="1"/>
    <row r="24921" ht="15" customHeight="1"/>
    <row r="24922" ht="15" customHeight="1"/>
    <row r="24923" ht="15" customHeight="1"/>
    <row r="24924" ht="15" customHeight="1"/>
    <row r="24925" ht="15" customHeight="1"/>
    <row r="24926" ht="15" customHeight="1"/>
    <row r="24927" ht="15" customHeight="1"/>
    <row r="24928" ht="15" customHeight="1"/>
    <row r="24929" ht="15" customHeight="1"/>
    <row r="24930" ht="15" customHeight="1"/>
    <row r="24931" ht="15" customHeight="1"/>
    <row r="24932" ht="15" customHeight="1"/>
    <row r="24933" ht="15" customHeight="1"/>
    <row r="24934" ht="15" customHeight="1"/>
    <row r="24935" ht="15" customHeight="1"/>
    <row r="24936" ht="15" customHeight="1"/>
    <row r="24937" ht="15" customHeight="1"/>
    <row r="24938" ht="15" customHeight="1"/>
    <row r="24939" ht="15" customHeight="1"/>
    <row r="24940" ht="15" customHeight="1"/>
    <row r="24941" ht="15" customHeight="1"/>
    <row r="24942" ht="15" customHeight="1"/>
    <row r="24943" ht="15" customHeight="1"/>
    <row r="24944" ht="15" customHeight="1"/>
    <row r="24945" ht="15" customHeight="1"/>
    <row r="24946" ht="15" customHeight="1"/>
    <row r="24947" ht="15" customHeight="1"/>
    <row r="24948" ht="15" customHeight="1"/>
    <row r="24949" ht="15" customHeight="1"/>
    <row r="24950" ht="15" customHeight="1"/>
    <row r="24951" ht="15" customHeight="1"/>
    <row r="24952" ht="15" customHeight="1"/>
    <row r="24953" ht="15" customHeight="1"/>
    <row r="24954" ht="15" customHeight="1"/>
    <row r="24955" ht="15" customHeight="1"/>
    <row r="24956" ht="15" customHeight="1"/>
    <row r="24957" ht="15" customHeight="1"/>
    <row r="24958" ht="15" customHeight="1"/>
    <row r="24959" ht="15" customHeight="1"/>
    <row r="24960" ht="15" customHeight="1"/>
    <row r="24961" ht="15" customHeight="1"/>
    <row r="24962" ht="15" customHeight="1"/>
    <row r="24963" ht="15" customHeight="1"/>
    <row r="24964" ht="15" customHeight="1"/>
    <row r="24965" ht="15" customHeight="1"/>
    <row r="24966" ht="15" customHeight="1"/>
    <row r="24967" ht="15" customHeight="1"/>
    <row r="24968" ht="15" customHeight="1"/>
    <row r="24969" ht="15" customHeight="1"/>
    <row r="24970" ht="15" customHeight="1"/>
    <row r="24971" ht="15" customHeight="1"/>
    <row r="24972" ht="15" customHeight="1"/>
    <row r="24973" ht="15" customHeight="1"/>
    <row r="24974" ht="15" customHeight="1"/>
    <row r="24975" ht="15" customHeight="1"/>
    <row r="24976" ht="15" customHeight="1"/>
    <row r="24977" ht="15" customHeight="1"/>
    <row r="24978" ht="15" customHeight="1"/>
    <row r="24979" ht="15" customHeight="1"/>
    <row r="24980" ht="15" customHeight="1"/>
    <row r="24981" ht="15" customHeight="1"/>
    <row r="24982" ht="15" customHeight="1"/>
    <row r="24983" ht="15" customHeight="1"/>
    <row r="24984" ht="15" customHeight="1"/>
    <row r="24985" ht="15" customHeight="1"/>
    <row r="24986" ht="15" customHeight="1"/>
    <row r="24987" ht="15" customHeight="1"/>
    <row r="24988" ht="15" customHeight="1"/>
    <row r="24989" ht="15" customHeight="1"/>
    <row r="24990" ht="15" customHeight="1"/>
    <row r="24991" ht="15" customHeight="1"/>
    <row r="24992" ht="15" customHeight="1"/>
    <row r="24993" ht="15" customHeight="1"/>
    <row r="24994" ht="15" customHeight="1"/>
    <row r="24995" ht="15" customHeight="1"/>
    <row r="24996" ht="15" customHeight="1"/>
    <row r="24997" ht="15" customHeight="1"/>
    <row r="24998" ht="15" customHeight="1"/>
    <row r="24999" ht="15" customHeight="1"/>
    <row r="25000" ht="15" customHeight="1"/>
    <row r="25001" ht="15" customHeight="1"/>
    <row r="25002" ht="15" customHeight="1"/>
    <row r="25003" ht="15" customHeight="1"/>
    <row r="25004" ht="15" customHeight="1"/>
    <row r="25005" ht="15" customHeight="1"/>
    <row r="25006" ht="15" customHeight="1"/>
    <row r="25007" ht="15" customHeight="1"/>
    <row r="25008" ht="15" customHeight="1"/>
    <row r="25009" ht="15" customHeight="1"/>
    <row r="25010" ht="15" customHeight="1"/>
    <row r="25011" ht="15" customHeight="1"/>
    <row r="25012" ht="15" customHeight="1"/>
    <row r="25013" ht="15" customHeight="1"/>
    <row r="25014" ht="15" customHeight="1"/>
    <row r="25015" ht="15" customHeight="1"/>
    <row r="25016" ht="15" customHeight="1"/>
    <row r="25017" ht="15" customHeight="1"/>
    <row r="25018" ht="15" customHeight="1"/>
    <row r="25019" ht="15" customHeight="1"/>
    <row r="25020" ht="15" customHeight="1"/>
    <row r="25021" ht="15" customHeight="1"/>
    <row r="25022" ht="15" customHeight="1"/>
    <row r="25023" ht="15" customHeight="1"/>
    <row r="25024" ht="15" customHeight="1"/>
    <row r="25025" ht="15" customHeight="1"/>
    <row r="25026" ht="15" customHeight="1"/>
    <row r="25027" ht="15" customHeight="1"/>
    <row r="25028" ht="15" customHeight="1"/>
    <row r="25029" ht="15" customHeight="1"/>
    <row r="25030" ht="15" customHeight="1"/>
    <row r="25031" ht="15" customHeight="1"/>
    <row r="25032" ht="15" customHeight="1"/>
    <row r="25033" ht="15" customHeight="1"/>
    <row r="25034" ht="15" customHeight="1"/>
    <row r="25035" ht="15" customHeight="1"/>
    <row r="25036" ht="15" customHeight="1"/>
    <row r="25037" ht="15" customHeight="1"/>
    <row r="25038" ht="15" customHeight="1"/>
    <row r="25039" ht="15" customHeight="1"/>
    <row r="25040" ht="15" customHeight="1"/>
    <row r="25041" ht="15" customHeight="1"/>
    <row r="25042" ht="15" customHeight="1"/>
    <row r="25043" ht="15" customHeight="1"/>
    <row r="25044" ht="15" customHeight="1"/>
    <row r="25045" ht="15" customHeight="1"/>
    <row r="25046" ht="15" customHeight="1"/>
    <row r="25047" ht="15" customHeight="1"/>
    <row r="25048" ht="15" customHeight="1"/>
    <row r="25049" ht="15" customHeight="1"/>
    <row r="25050" ht="15" customHeight="1"/>
    <row r="25051" ht="15" customHeight="1"/>
    <row r="25052" ht="15" customHeight="1"/>
    <row r="25053" ht="15" customHeight="1"/>
    <row r="25054" ht="15" customHeight="1"/>
    <row r="25055" ht="15" customHeight="1"/>
    <row r="25056" ht="15" customHeight="1"/>
    <row r="25057" ht="15" customHeight="1"/>
    <row r="25058" ht="15" customHeight="1"/>
    <row r="25059" ht="15" customHeight="1"/>
    <row r="25060" ht="15" customHeight="1"/>
    <row r="25061" ht="15" customHeight="1"/>
    <row r="25062" ht="15" customHeight="1"/>
    <row r="25063" ht="15" customHeight="1"/>
    <row r="25064" ht="15" customHeight="1"/>
    <row r="25065" ht="15" customHeight="1"/>
    <row r="25066" ht="15" customHeight="1"/>
    <row r="25067" ht="15" customHeight="1"/>
    <row r="25068" ht="15" customHeight="1"/>
    <row r="25069" ht="15" customHeight="1"/>
    <row r="25070" ht="15" customHeight="1"/>
    <row r="25071" ht="15" customHeight="1"/>
    <row r="25072" ht="15" customHeight="1"/>
    <row r="25073" ht="15" customHeight="1"/>
    <row r="25074" ht="15" customHeight="1"/>
    <row r="25075" ht="15" customHeight="1"/>
    <row r="25076" ht="15" customHeight="1"/>
    <row r="25077" ht="15" customHeight="1"/>
    <row r="25078" ht="15" customHeight="1"/>
    <row r="25079" ht="15" customHeight="1"/>
    <row r="25080" ht="15" customHeight="1"/>
    <row r="25081" ht="15" customHeight="1"/>
    <row r="25082" ht="15" customHeight="1"/>
    <row r="25083" ht="15" customHeight="1"/>
    <row r="25084" ht="15" customHeight="1"/>
    <row r="25085" ht="15" customHeight="1"/>
    <row r="25086" ht="15" customHeight="1"/>
    <row r="25087" ht="15" customHeight="1"/>
    <row r="25088" ht="15" customHeight="1"/>
    <row r="25089" ht="15" customHeight="1"/>
    <row r="25090" ht="15" customHeight="1"/>
    <row r="25091" ht="15" customHeight="1"/>
    <row r="25092" ht="15" customHeight="1"/>
    <row r="25093" ht="15" customHeight="1"/>
    <row r="25094" ht="15" customHeight="1"/>
    <row r="25095" ht="15" customHeight="1"/>
    <row r="25096" ht="15" customHeight="1"/>
    <row r="25097" ht="15" customHeight="1"/>
    <row r="25098" ht="15" customHeight="1"/>
    <row r="25099" ht="15" customHeight="1"/>
    <row r="25100" ht="15" customHeight="1"/>
    <row r="25101" ht="15" customHeight="1"/>
    <row r="25102" ht="15" customHeight="1"/>
    <row r="25103" ht="15" customHeight="1"/>
    <row r="25104" ht="15" customHeight="1"/>
    <row r="25105" ht="15" customHeight="1"/>
    <row r="25106" ht="15" customHeight="1"/>
    <row r="25107" ht="15" customHeight="1"/>
    <row r="25108" ht="15" customHeight="1"/>
    <row r="25109" ht="15" customHeight="1"/>
    <row r="25110" ht="15" customHeight="1"/>
    <row r="25111" ht="15" customHeight="1"/>
    <row r="25112" ht="15" customHeight="1"/>
    <row r="25113" ht="15" customHeight="1"/>
    <row r="25114" ht="15" customHeight="1"/>
    <row r="25115" ht="15" customHeight="1"/>
    <row r="25116" ht="15" customHeight="1"/>
    <row r="25117" ht="15" customHeight="1"/>
    <row r="25118" ht="15" customHeight="1"/>
    <row r="25119" ht="15" customHeight="1"/>
    <row r="25120" ht="15" customHeight="1"/>
    <row r="25121" ht="15" customHeight="1"/>
    <row r="25122" ht="15" customHeight="1"/>
    <row r="25123" ht="15" customHeight="1"/>
    <row r="25124" ht="15" customHeight="1"/>
    <row r="25125" ht="15" customHeight="1"/>
    <row r="25126" ht="15" customHeight="1"/>
    <row r="25127" ht="15" customHeight="1"/>
    <row r="25128" ht="15" customHeight="1"/>
    <row r="25129" ht="15" customHeight="1"/>
    <row r="25130" ht="15" customHeight="1"/>
    <row r="25131" ht="15" customHeight="1"/>
    <row r="25132" ht="15" customHeight="1"/>
    <row r="25133" ht="15" customHeight="1"/>
    <row r="25134" ht="15" customHeight="1"/>
    <row r="25135" ht="15" customHeight="1"/>
    <row r="25136" ht="15" customHeight="1"/>
    <row r="25137" ht="15" customHeight="1"/>
    <row r="25138" ht="15" customHeight="1"/>
    <row r="25139" ht="15" customHeight="1"/>
    <row r="25140" ht="15" customHeight="1"/>
    <row r="25141" ht="15" customHeight="1"/>
    <row r="25142" ht="15" customHeight="1"/>
    <row r="25143" ht="15" customHeight="1"/>
    <row r="25144" ht="15" customHeight="1"/>
    <row r="25145" ht="15" customHeight="1"/>
    <row r="25146" ht="15" customHeight="1"/>
    <row r="25147" ht="15" customHeight="1"/>
    <row r="25148" ht="15" customHeight="1"/>
    <row r="25149" ht="15" customHeight="1"/>
    <row r="25150" ht="15" customHeight="1"/>
    <row r="25151" ht="15" customHeight="1"/>
    <row r="25152" ht="15" customHeight="1"/>
    <row r="25153" ht="15" customHeight="1"/>
    <row r="25154" ht="15" customHeight="1"/>
    <row r="25155" ht="15" customHeight="1"/>
    <row r="25156" ht="15" customHeight="1"/>
    <row r="25157" ht="15" customHeight="1"/>
    <row r="25158" ht="15" customHeight="1"/>
    <row r="25159" ht="15" customHeight="1"/>
    <row r="25160" ht="15" customHeight="1"/>
    <row r="25161" ht="15" customHeight="1"/>
    <row r="25162" ht="15" customHeight="1"/>
    <row r="25163" ht="15" customHeight="1"/>
    <row r="25164" ht="15" customHeight="1"/>
    <row r="25165" ht="15" customHeight="1"/>
    <row r="25166" ht="15" customHeight="1"/>
    <row r="25167" ht="15" customHeight="1"/>
    <row r="25168" ht="15" customHeight="1"/>
    <row r="25169" ht="15" customHeight="1"/>
    <row r="25170" ht="15" customHeight="1"/>
    <row r="25171" ht="15" customHeight="1"/>
    <row r="25172" ht="15" customHeight="1"/>
    <row r="25173" ht="15" customHeight="1"/>
    <row r="25174" ht="15" customHeight="1"/>
    <row r="25175" ht="15" customHeight="1"/>
    <row r="25176" ht="15" customHeight="1"/>
    <row r="25177" ht="15" customHeight="1"/>
    <row r="25178" ht="15" customHeight="1"/>
    <row r="25179" ht="15" customHeight="1"/>
    <row r="25180" ht="15" customHeight="1"/>
    <row r="25181" ht="15" customHeight="1"/>
    <row r="25182" ht="15" customHeight="1"/>
    <row r="25183" ht="15" customHeight="1"/>
    <row r="25184" ht="15" customHeight="1"/>
    <row r="25185" ht="15" customHeight="1"/>
    <row r="25186" ht="15" customHeight="1"/>
    <row r="25187" ht="15" customHeight="1"/>
    <row r="25188" ht="15" customHeight="1"/>
    <row r="25189" ht="15" customHeight="1"/>
    <row r="25190" ht="15" customHeight="1"/>
    <row r="25191" ht="15" customHeight="1"/>
    <row r="25192" ht="15" customHeight="1"/>
    <row r="25193" ht="15" customHeight="1"/>
    <row r="25194" ht="15" customHeight="1"/>
    <row r="25195" ht="15" customHeight="1"/>
    <row r="25196" ht="15" customHeight="1"/>
    <row r="25197" ht="15" customHeight="1"/>
    <row r="25198" ht="15" customHeight="1"/>
    <row r="25199" ht="15" customHeight="1"/>
    <row r="25200" ht="15" customHeight="1"/>
    <row r="25201" ht="15" customHeight="1"/>
    <row r="25202" ht="15" customHeight="1"/>
    <row r="25203" ht="15" customHeight="1"/>
    <row r="25204" ht="15" customHeight="1"/>
    <row r="25205" ht="15" customHeight="1"/>
    <row r="25206" ht="15" customHeight="1"/>
    <row r="25207" ht="15" customHeight="1"/>
    <row r="25208" ht="15" customHeight="1"/>
    <row r="25209" ht="15" customHeight="1"/>
    <row r="25210" ht="15" customHeight="1"/>
    <row r="25211" ht="15" customHeight="1"/>
    <row r="25212" ht="15" customHeight="1"/>
    <row r="25213" ht="15" customHeight="1"/>
    <row r="25214" ht="15" customHeight="1"/>
    <row r="25215" ht="15" customHeight="1"/>
    <row r="25216" ht="15" customHeight="1"/>
    <row r="25217" ht="15" customHeight="1"/>
    <row r="25218" ht="15" customHeight="1"/>
    <row r="25219" ht="15" customHeight="1"/>
    <row r="25220" ht="15" customHeight="1"/>
    <row r="25221" ht="15" customHeight="1"/>
    <row r="25222" ht="15" customHeight="1"/>
    <row r="25223" ht="15" customHeight="1"/>
    <row r="25224" ht="15" customHeight="1"/>
    <row r="25225" ht="15" customHeight="1"/>
    <row r="25226" ht="15" customHeight="1"/>
    <row r="25227" ht="15" customHeight="1"/>
    <row r="25228" ht="15" customHeight="1"/>
    <row r="25229" ht="15" customHeight="1"/>
    <row r="25230" ht="15" customHeight="1"/>
    <row r="25231" ht="15" customHeight="1"/>
    <row r="25232" ht="15" customHeight="1"/>
    <row r="25233" ht="15" customHeight="1"/>
    <row r="25234" ht="15" customHeight="1"/>
    <row r="25235" ht="15" customHeight="1"/>
    <row r="25236" ht="15" customHeight="1"/>
    <row r="25237" ht="15" customHeight="1"/>
    <row r="25238" ht="15" customHeight="1"/>
    <row r="25239" ht="15" customHeight="1"/>
    <row r="25240" ht="15" customHeight="1"/>
    <row r="25241" ht="15" customHeight="1"/>
    <row r="25242" ht="15" customHeight="1"/>
    <row r="25243" ht="15" customHeight="1"/>
    <row r="25244" ht="15" customHeight="1"/>
    <row r="25245" ht="15" customHeight="1"/>
    <row r="25246" ht="15" customHeight="1"/>
    <row r="25247" ht="15" customHeight="1"/>
    <row r="25248" ht="15" customHeight="1"/>
    <row r="25249" ht="15" customHeight="1"/>
    <row r="25250" ht="15" customHeight="1"/>
    <row r="25251" ht="15" customHeight="1"/>
    <row r="25252" ht="15" customHeight="1"/>
    <row r="25253" ht="15" customHeight="1"/>
    <row r="25254" ht="15" customHeight="1"/>
    <row r="25255" ht="15" customHeight="1"/>
    <row r="25256" ht="15" customHeight="1"/>
    <row r="25257" ht="15" customHeight="1"/>
    <row r="25258" ht="15" customHeight="1"/>
    <row r="25259" ht="15" customHeight="1"/>
    <row r="25260" ht="15" customHeight="1"/>
    <row r="25261" ht="15" customHeight="1"/>
    <row r="25262" ht="15" customHeight="1"/>
    <row r="25263" ht="15" customHeight="1"/>
    <row r="25264" ht="15" customHeight="1"/>
    <row r="25265" ht="15" customHeight="1"/>
    <row r="25266" ht="15" customHeight="1"/>
    <row r="25267" ht="15" customHeight="1"/>
    <row r="25268" ht="15" customHeight="1"/>
    <row r="25269" ht="15" customHeight="1"/>
    <row r="25270" ht="15" customHeight="1"/>
    <row r="25271" ht="15" customHeight="1"/>
    <row r="25272" ht="15" customHeight="1"/>
    <row r="25273" ht="15" customHeight="1"/>
    <row r="25274" ht="15" customHeight="1"/>
    <row r="25275" ht="15" customHeight="1"/>
    <row r="25276" ht="15" customHeight="1"/>
    <row r="25277" ht="15" customHeight="1"/>
    <row r="25278" ht="15" customHeight="1"/>
    <row r="25279" ht="15" customHeight="1"/>
    <row r="25280" ht="15" customHeight="1"/>
    <row r="25281" ht="15" customHeight="1"/>
    <row r="25282" ht="15" customHeight="1"/>
    <row r="25283" ht="15" customHeight="1"/>
    <row r="25284" ht="15" customHeight="1"/>
    <row r="25285" ht="15" customHeight="1"/>
    <row r="25286" ht="15" customHeight="1"/>
    <row r="25287" ht="15" customHeight="1"/>
    <row r="25288" ht="15" customHeight="1"/>
    <row r="25289" ht="15" customHeight="1"/>
    <row r="25290" ht="15" customHeight="1"/>
    <row r="25291" ht="15" customHeight="1"/>
    <row r="25292" ht="15" customHeight="1"/>
    <row r="25293" ht="15" customHeight="1"/>
    <row r="25294" ht="15" customHeight="1"/>
    <row r="25295" ht="15" customHeight="1"/>
    <row r="25296" ht="15" customHeight="1"/>
    <row r="25297" ht="15" customHeight="1"/>
    <row r="25298" ht="15" customHeight="1"/>
    <row r="25299" ht="15" customHeight="1"/>
    <row r="25300" ht="15" customHeight="1"/>
    <row r="25301" ht="15" customHeight="1"/>
    <row r="25302" ht="15" customHeight="1"/>
    <row r="25303" ht="15" customHeight="1"/>
    <row r="25304" ht="15" customHeight="1"/>
    <row r="25305" ht="15" customHeight="1"/>
    <row r="25306" ht="15" customHeight="1"/>
    <row r="25307" ht="15" customHeight="1"/>
    <row r="25308" ht="15" customHeight="1"/>
    <row r="25309" ht="15" customHeight="1"/>
    <row r="25310" ht="15" customHeight="1"/>
    <row r="25311" ht="15" customHeight="1"/>
    <row r="25312" ht="15" customHeight="1"/>
    <row r="25313" ht="15" customHeight="1"/>
    <row r="25314" ht="15" customHeight="1"/>
    <row r="25315" ht="15" customHeight="1"/>
    <row r="25316" ht="15" customHeight="1"/>
    <row r="25317" ht="15" customHeight="1"/>
    <row r="25318" ht="15" customHeight="1"/>
    <row r="25319" ht="15" customHeight="1"/>
    <row r="25320" ht="15" customHeight="1"/>
    <row r="25321" ht="15" customHeight="1"/>
    <row r="25322" ht="15" customHeight="1"/>
    <row r="25323" ht="15" customHeight="1"/>
    <row r="25324" ht="15" customHeight="1"/>
    <row r="25325" ht="15" customHeight="1"/>
    <row r="25326" ht="15" customHeight="1"/>
    <row r="25327" ht="15" customHeight="1"/>
    <row r="25328" ht="15" customHeight="1"/>
    <row r="25329" ht="15" customHeight="1"/>
    <row r="25330" ht="15" customHeight="1"/>
    <row r="25331" ht="15" customHeight="1"/>
    <row r="25332" ht="15" customHeight="1"/>
    <row r="25333" ht="15" customHeight="1"/>
    <row r="25334" ht="15" customHeight="1"/>
    <row r="25335" ht="15" customHeight="1"/>
    <row r="25336" ht="15" customHeight="1"/>
    <row r="25337" ht="15" customHeight="1"/>
    <row r="25338" ht="15" customHeight="1"/>
    <row r="25339" ht="15" customHeight="1"/>
    <row r="25340" ht="15" customHeight="1"/>
    <row r="25341" ht="15" customHeight="1"/>
    <row r="25342" ht="15" customHeight="1"/>
    <row r="25343" ht="15" customHeight="1"/>
    <row r="25344" ht="15" customHeight="1"/>
    <row r="25345" ht="15" customHeight="1"/>
    <row r="25346" ht="15" customHeight="1"/>
    <row r="25347" ht="15" customHeight="1"/>
    <row r="25348" ht="15" customHeight="1"/>
    <row r="25349" ht="15" customHeight="1"/>
    <row r="25350" ht="15" customHeight="1"/>
    <row r="25351" ht="15" customHeight="1"/>
    <row r="25352" ht="15" customHeight="1"/>
    <row r="25353" ht="15" customHeight="1"/>
    <row r="25354" ht="15" customHeight="1"/>
    <row r="25355" ht="15" customHeight="1"/>
    <row r="25356" ht="15" customHeight="1"/>
    <row r="25357" ht="15" customHeight="1"/>
    <row r="25358" ht="15" customHeight="1"/>
    <row r="25359" ht="15" customHeight="1"/>
    <row r="25360" ht="15" customHeight="1"/>
    <row r="25361" ht="15" customHeight="1"/>
    <row r="25362" ht="15" customHeight="1"/>
    <row r="25363" ht="15" customHeight="1"/>
    <row r="25364" ht="15" customHeight="1"/>
    <row r="25365" ht="15" customHeight="1"/>
    <row r="25366" ht="15" customHeight="1"/>
    <row r="25367" ht="15" customHeight="1"/>
    <row r="25368" ht="15" customHeight="1"/>
    <row r="25369" ht="15" customHeight="1"/>
    <row r="25370" ht="15" customHeight="1"/>
    <row r="25371" ht="15" customHeight="1"/>
    <row r="25372" ht="15" customHeight="1"/>
    <row r="25373" ht="15" customHeight="1"/>
    <row r="25374" ht="15" customHeight="1"/>
    <row r="25375" ht="15" customHeight="1"/>
    <row r="25376" ht="15" customHeight="1"/>
    <row r="25377" ht="15" customHeight="1"/>
    <row r="25378" ht="15" customHeight="1"/>
    <row r="25379" ht="15" customHeight="1"/>
    <row r="25380" ht="15" customHeight="1"/>
    <row r="25381" ht="15" customHeight="1"/>
    <row r="25382" ht="15" customHeight="1"/>
    <row r="25383" ht="15" customHeight="1"/>
    <row r="25384" ht="15" customHeight="1"/>
    <row r="25385" ht="15" customHeight="1"/>
    <row r="25386" ht="15" customHeight="1"/>
    <row r="25387" ht="15" customHeight="1"/>
    <row r="25388" ht="15" customHeight="1"/>
    <row r="25389" ht="15" customHeight="1"/>
    <row r="25390" ht="15" customHeight="1"/>
    <row r="25391" ht="15" customHeight="1"/>
    <row r="25392" ht="15" customHeight="1"/>
    <row r="25393" ht="15" customHeight="1"/>
    <row r="25394" ht="15" customHeight="1"/>
    <row r="25395" ht="15" customHeight="1"/>
    <row r="25396" ht="15" customHeight="1"/>
    <row r="25397" ht="15" customHeight="1"/>
    <row r="25398" ht="15" customHeight="1"/>
    <row r="25399" ht="15" customHeight="1"/>
    <row r="25400" ht="15" customHeight="1"/>
    <row r="25401" ht="15" customHeight="1"/>
    <row r="25402" ht="15" customHeight="1"/>
    <row r="25403" ht="15" customHeight="1"/>
    <row r="25404" ht="15" customHeight="1"/>
    <row r="25405" ht="15" customHeight="1"/>
    <row r="25406" ht="15" customHeight="1"/>
    <row r="25407" ht="15" customHeight="1"/>
    <row r="25408" ht="15" customHeight="1"/>
    <row r="25409" ht="15" customHeight="1"/>
    <row r="25410" ht="15" customHeight="1"/>
    <row r="25411" ht="15" customHeight="1"/>
    <row r="25412" ht="15" customHeight="1"/>
    <row r="25413" ht="15" customHeight="1"/>
    <row r="25414" ht="15" customHeight="1"/>
    <row r="25415" ht="15" customHeight="1"/>
    <row r="25416" ht="15" customHeight="1"/>
    <row r="25417" ht="15" customHeight="1"/>
    <row r="25418" ht="15" customHeight="1"/>
    <row r="25419" ht="15" customHeight="1"/>
    <row r="25420" ht="15" customHeight="1"/>
    <row r="25421" ht="15" customHeight="1"/>
    <row r="25422" ht="15" customHeight="1"/>
    <row r="25423" ht="15" customHeight="1"/>
    <row r="25424" ht="15" customHeight="1"/>
    <row r="25425" ht="15" customHeight="1"/>
    <row r="25426" ht="15" customHeight="1"/>
    <row r="25427" ht="15" customHeight="1"/>
    <row r="25428" ht="15" customHeight="1"/>
    <row r="25429" ht="15" customHeight="1"/>
    <row r="25430" ht="15" customHeight="1"/>
    <row r="25431" ht="15" customHeight="1"/>
    <row r="25432" ht="15" customHeight="1"/>
    <row r="25433" ht="15" customHeight="1"/>
    <row r="25434" ht="15" customHeight="1"/>
    <row r="25435" ht="15" customHeight="1"/>
    <row r="25436" ht="15" customHeight="1"/>
    <row r="25437" ht="15" customHeight="1"/>
    <row r="25438" ht="15" customHeight="1"/>
    <row r="25439" ht="15" customHeight="1"/>
    <row r="25440" ht="15" customHeight="1"/>
    <row r="25441" ht="15" customHeight="1"/>
    <row r="25442" ht="15" customHeight="1"/>
    <row r="25443" ht="15" customHeight="1"/>
    <row r="25444" ht="15" customHeight="1"/>
    <row r="25445" ht="15" customHeight="1"/>
    <row r="25446" ht="15" customHeight="1"/>
    <row r="25447" ht="15" customHeight="1"/>
    <row r="25448" ht="15" customHeight="1"/>
    <row r="25449" ht="15" customHeight="1"/>
    <row r="25450" ht="15" customHeight="1"/>
    <row r="25451" ht="15" customHeight="1"/>
    <row r="25452" ht="15" customHeight="1"/>
    <row r="25453" ht="15" customHeight="1"/>
    <row r="25454" ht="15" customHeight="1"/>
    <row r="25455" ht="15" customHeight="1"/>
    <row r="25456" ht="15" customHeight="1"/>
    <row r="25457" ht="15" customHeight="1"/>
    <row r="25458" ht="15" customHeight="1"/>
    <row r="25459" ht="15" customHeight="1"/>
    <row r="25460" ht="15" customHeight="1"/>
    <row r="25461" ht="15" customHeight="1"/>
    <row r="25462" ht="15" customHeight="1"/>
    <row r="25463" ht="15" customHeight="1"/>
    <row r="25464" ht="15" customHeight="1"/>
    <row r="25465" ht="15" customHeight="1"/>
    <row r="25466" ht="15" customHeight="1"/>
    <row r="25467" ht="15" customHeight="1"/>
    <row r="25468" ht="15" customHeight="1"/>
    <row r="25469" ht="15" customHeight="1"/>
    <row r="25470" ht="15" customHeight="1"/>
    <row r="25471" ht="15" customHeight="1"/>
    <row r="25472" ht="15" customHeight="1"/>
    <row r="25473" ht="15" customHeight="1"/>
    <row r="25474" ht="15" customHeight="1"/>
    <row r="25475" ht="15" customHeight="1"/>
    <row r="25476" ht="15" customHeight="1"/>
    <row r="25477" ht="15" customHeight="1"/>
    <row r="25478" ht="15" customHeight="1"/>
    <row r="25479" ht="15" customHeight="1"/>
    <row r="25480" ht="15" customHeight="1"/>
    <row r="25481" ht="15" customHeight="1"/>
    <row r="25482" ht="15" customHeight="1"/>
    <row r="25483" ht="15" customHeight="1"/>
    <row r="25484" ht="15" customHeight="1"/>
    <row r="25485" ht="15" customHeight="1"/>
    <row r="25486" ht="15" customHeight="1"/>
    <row r="25487" ht="15" customHeight="1"/>
    <row r="25488" ht="15" customHeight="1"/>
    <row r="25489" ht="15" customHeight="1"/>
    <row r="25490" ht="15" customHeight="1"/>
    <row r="25491" ht="15" customHeight="1"/>
    <row r="25492" ht="15" customHeight="1"/>
    <row r="25493" ht="15" customHeight="1"/>
    <row r="25494" ht="15" customHeight="1"/>
    <row r="25495" ht="15" customHeight="1"/>
    <row r="25496" ht="15" customHeight="1"/>
    <row r="25497" ht="15" customHeight="1"/>
    <row r="25498" ht="15" customHeight="1"/>
    <row r="25499" ht="15" customHeight="1"/>
    <row r="25500" ht="15" customHeight="1"/>
    <row r="25501" ht="15" customHeight="1"/>
    <row r="25502" ht="15" customHeight="1"/>
    <row r="25503" ht="15" customHeight="1"/>
    <row r="25504" ht="15" customHeight="1"/>
    <row r="25505" ht="15" customHeight="1"/>
    <row r="25506" ht="15" customHeight="1"/>
    <row r="25507" ht="15" customHeight="1"/>
    <row r="25508" ht="15" customHeight="1"/>
    <row r="25509" ht="15" customHeight="1"/>
    <row r="25510" ht="15" customHeight="1"/>
    <row r="25511" ht="15" customHeight="1"/>
    <row r="25512" ht="15" customHeight="1"/>
    <row r="25513" ht="15" customHeight="1"/>
    <row r="25514" ht="15" customHeight="1"/>
    <row r="25515" ht="15" customHeight="1"/>
    <row r="25516" ht="15" customHeight="1"/>
    <row r="25517" ht="15" customHeight="1"/>
    <row r="25518" ht="15" customHeight="1"/>
    <row r="25519" ht="15" customHeight="1"/>
    <row r="25520" ht="15" customHeight="1"/>
    <row r="25521" ht="15" customHeight="1"/>
    <row r="25522" ht="15" customHeight="1"/>
    <row r="25523" ht="15" customHeight="1"/>
    <row r="25524" ht="15" customHeight="1"/>
    <row r="25525" ht="15" customHeight="1"/>
    <row r="25526" ht="15" customHeight="1"/>
    <row r="25527" ht="15" customHeight="1"/>
    <row r="25528" ht="15" customHeight="1"/>
    <row r="25529" ht="15" customHeight="1"/>
    <row r="25530" ht="15" customHeight="1"/>
    <row r="25531" ht="15" customHeight="1"/>
    <row r="25532" ht="15" customHeight="1"/>
    <row r="25533" ht="15" customHeight="1"/>
    <row r="25534" ht="15" customHeight="1"/>
    <row r="25535" ht="15" customHeight="1"/>
    <row r="25536" ht="15" customHeight="1"/>
    <row r="25537" ht="15" customHeight="1"/>
    <row r="25538" ht="15" customHeight="1"/>
    <row r="25539" ht="15" customHeight="1"/>
    <row r="25540" ht="15" customHeight="1"/>
    <row r="25541" ht="15" customHeight="1"/>
    <row r="25542" ht="15" customHeight="1"/>
    <row r="25543" ht="15" customHeight="1"/>
    <row r="25544" ht="15" customHeight="1"/>
    <row r="25545" ht="15" customHeight="1"/>
    <row r="25546" ht="15" customHeight="1"/>
    <row r="25547" ht="15" customHeight="1"/>
    <row r="25548" ht="15" customHeight="1"/>
    <row r="25549" ht="15" customHeight="1"/>
    <row r="25550" ht="15" customHeight="1"/>
    <row r="25551" ht="15" customHeight="1"/>
    <row r="25552" ht="15" customHeight="1"/>
    <row r="25553" ht="15" customHeight="1"/>
    <row r="25554" ht="15" customHeight="1"/>
    <row r="25555" ht="15" customHeight="1"/>
    <row r="25556" ht="15" customHeight="1"/>
    <row r="25557" ht="15" customHeight="1"/>
    <row r="25558" ht="15" customHeight="1"/>
    <row r="25559" ht="15" customHeight="1"/>
    <row r="25560" ht="15" customHeight="1"/>
    <row r="25561" ht="15" customHeight="1"/>
    <row r="25562" ht="15" customHeight="1"/>
    <row r="25563" ht="15" customHeight="1"/>
    <row r="25564" ht="15" customHeight="1"/>
    <row r="25565" ht="15" customHeight="1"/>
    <row r="25566" ht="15" customHeight="1"/>
    <row r="25567" ht="15" customHeight="1"/>
    <row r="25568" ht="15" customHeight="1"/>
    <row r="25569" ht="15" customHeight="1"/>
    <row r="25570" ht="15" customHeight="1"/>
    <row r="25571" ht="15" customHeight="1"/>
    <row r="25572" ht="15" customHeight="1"/>
    <row r="25573" ht="15" customHeight="1"/>
    <row r="25574" ht="15" customHeight="1"/>
    <row r="25575" ht="15" customHeight="1"/>
    <row r="25576" ht="15" customHeight="1"/>
    <row r="25577" ht="15" customHeight="1"/>
    <row r="25578" ht="15" customHeight="1"/>
    <row r="25579" ht="15" customHeight="1"/>
    <row r="25580" ht="15" customHeight="1"/>
    <row r="25581" ht="15" customHeight="1"/>
    <row r="25582" ht="15" customHeight="1"/>
    <row r="25583" ht="15" customHeight="1"/>
    <row r="25584" ht="15" customHeight="1"/>
    <row r="25585" ht="15" customHeight="1"/>
    <row r="25586" ht="15" customHeight="1"/>
    <row r="25587" ht="15" customHeight="1"/>
    <row r="25588" ht="15" customHeight="1"/>
    <row r="25589" ht="15" customHeight="1"/>
    <row r="25590" ht="15" customHeight="1"/>
    <row r="25591" ht="15" customHeight="1"/>
    <row r="25592" ht="15" customHeight="1"/>
    <row r="25593" ht="15" customHeight="1"/>
    <row r="25594" ht="15" customHeight="1"/>
    <row r="25595" ht="15" customHeight="1"/>
    <row r="25596" ht="15" customHeight="1"/>
    <row r="25597" ht="15" customHeight="1"/>
    <row r="25598" ht="15" customHeight="1"/>
    <row r="25599" ht="15" customHeight="1"/>
    <row r="25600" ht="15" customHeight="1"/>
    <row r="25601" ht="15" customHeight="1"/>
    <row r="25602" ht="15" customHeight="1"/>
    <row r="25603" ht="15" customHeight="1"/>
    <row r="25604" ht="15" customHeight="1"/>
    <row r="25605" ht="15" customHeight="1"/>
    <row r="25606" ht="15" customHeight="1"/>
    <row r="25607" ht="15" customHeight="1"/>
    <row r="25608" ht="15" customHeight="1"/>
    <row r="25609" ht="15" customHeight="1"/>
    <row r="25610" ht="15" customHeight="1"/>
    <row r="25611" ht="15" customHeight="1"/>
    <row r="25612" ht="15" customHeight="1"/>
    <row r="25613" ht="15" customHeight="1"/>
    <row r="25614" ht="15" customHeight="1"/>
    <row r="25615" ht="15" customHeight="1"/>
    <row r="25616" ht="15" customHeight="1"/>
    <row r="25617" ht="15" customHeight="1"/>
    <row r="25618" ht="15" customHeight="1"/>
    <row r="25619" ht="15" customHeight="1"/>
    <row r="25620" ht="15" customHeight="1"/>
    <row r="25621" ht="15" customHeight="1"/>
    <row r="25622" ht="15" customHeight="1"/>
    <row r="25623" ht="15" customHeight="1"/>
    <row r="25624" ht="15" customHeight="1"/>
    <row r="25625" ht="15" customHeight="1"/>
    <row r="25626" ht="15" customHeight="1"/>
    <row r="25627" ht="15" customHeight="1"/>
    <row r="25628" ht="15" customHeight="1"/>
    <row r="25629" ht="15" customHeight="1"/>
    <row r="25630" ht="15" customHeight="1"/>
    <row r="25631" ht="15" customHeight="1"/>
    <row r="25632" ht="15" customHeight="1"/>
    <row r="25633" ht="15" customHeight="1"/>
    <row r="25634" ht="15" customHeight="1"/>
    <row r="25635" ht="15" customHeight="1"/>
    <row r="25636" ht="15" customHeight="1"/>
    <row r="25637" ht="15" customHeight="1"/>
    <row r="25638" ht="15" customHeight="1"/>
    <row r="25639" ht="15" customHeight="1"/>
    <row r="25640" ht="15" customHeight="1"/>
    <row r="25641" ht="15" customHeight="1"/>
    <row r="25642" ht="15" customHeight="1"/>
    <row r="25643" ht="15" customHeight="1"/>
    <row r="25644" ht="15" customHeight="1"/>
    <row r="25645" ht="15" customHeight="1"/>
    <row r="25646" ht="15" customHeight="1"/>
    <row r="25647" ht="15" customHeight="1"/>
    <row r="25648" ht="15" customHeight="1"/>
    <row r="25649" ht="15" customHeight="1"/>
    <row r="25650" ht="15" customHeight="1"/>
    <row r="25651" ht="15" customHeight="1"/>
    <row r="25652" ht="15" customHeight="1"/>
    <row r="25653" ht="15" customHeight="1"/>
    <row r="25654" ht="15" customHeight="1"/>
    <row r="25655" ht="15" customHeight="1"/>
    <row r="25656" ht="15" customHeight="1"/>
    <row r="25657" ht="15" customHeight="1"/>
    <row r="25658" ht="15" customHeight="1"/>
    <row r="25659" ht="15" customHeight="1"/>
    <row r="25660" ht="15" customHeight="1"/>
    <row r="25661" ht="15" customHeight="1"/>
    <row r="25662" ht="15" customHeight="1"/>
    <row r="25663" ht="15" customHeight="1"/>
    <row r="25664" ht="15" customHeight="1"/>
    <row r="25665" ht="15" customHeight="1"/>
    <row r="25666" ht="15" customHeight="1"/>
    <row r="25667" ht="15" customHeight="1"/>
    <row r="25668" ht="15" customHeight="1"/>
    <row r="25669" ht="15" customHeight="1"/>
    <row r="25670" ht="15" customHeight="1"/>
    <row r="25671" ht="15" customHeight="1"/>
    <row r="25672" ht="15" customHeight="1"/>
    <row r="25673" ht="15" customHeight="1"/>
    <row r="25674" ht="15" customHeight="1"/>
    <row r="25675" ht="15" customHeight="1"/>
    <row r="25676" ht="15" customHeight="1"/>
    <row r="25677" ht="15" customHeight="1"/>
    <row r="25678" ht="15" customHeight="1"/>
    <row r="25679" ht="15" customHeight="1"/>
    <row r="25680" ht="15" customHeight="1"/>
    <row r="25681" ht="15" customHeight="1"/>
    <row r="25682" ht="15" customHeight="1"/>
    <row r="25683" ht="15" customHeight="1"/>
    <row r="25684" ht="15" customHeight="1"/>
    <row r="25685" ht="15" customHeight="1"/>
    <row r="25686" ht="15" customHeight="1"/>
    <row r="25687" ht="15" customHeight="1"/>
    <row r="25688" ht="15" customHeight="1"/>
    <row r="25689" ht="15" customHeight="1"/>
    <row r="25690" ht="15" customHeight="1"/>
    <row r="25691" ht="15" customHeight="1"/>
    <row r="25692" ht="15" customHeight="1"/>
    <row r="25693" ht="15" customHeight="1"/>
    <row r="25694" ht="15" customHeight="1"/>
    <row r="25695" ht="15" customHeight="1"/>
    <row r="25696" ht="15" customHeight="1"/>
    <row r="25697" ht="15" customHeight="1"/>
    <row r="25698" ht="15" customHeight="1"/>
    <row r="25699" ht="15" customHeight="1"/>
    <row r="25700" ht="15" customHeight="1"/>
    <row r="25701" ht="15" customHeight="1"/>
    <row r="25702" ht="15" customHeight="1"/>
    <row r="25703" ht="15" customHeight="1"/>
    <row r="25704" ht="15" customHeight="1"/>
    <row r="25705" ht="15" customHeight="1"/>
    <row r="25706" ht="15" customHeight="1"/>
    <row r="25707" ht="15" customHeight="1"/>
    <row r="25708" ht="15" customHeight="1"/>
    <row r="25709" ht="15" customHeight="1"/>
    <row r="25710" ht="15" customHeight="1"/>
    <row r="25711" ht="15" customHeight="1"/>
    <row r="25712" ht="15" customHeight="1"/>
    <row r="25713" ht="15" customHeight="1"/>
    <row r="25714" ht="15" customHeight="1"/>
    <row r="25715" ht="15" customHeight="1"/>
    <row r="25716" ht="15" customHeight="1"/>
    <row r="25717" ht="15" customHeight="1"/>
    <row r="25718" ht="15" customHeight="1"/>
    <row r="25719" ht="15" customHeight="1"/>
    <row r="25720" ht="15" customHeight="1"/>
    <row r="25721" ht="15" customHeight="1"/>
    <row r="25722" ht="15" customHeight="1"/>
    <row r="25723" ht="15" customHeight="1"/>
    <row r="25724" ht="15" customHeight="1"/>
    <row r="25725" ht="15" customHeight="1"/>
    <row r="25726" ht="15" customHeight="1"/>
    <row r="25727" ht="15" customHeight="1"/>
    <row r="25728" ht="15" customHeight="1"/>
    <row r="25729" ht="15" customHeight="1"/>
    <row r="25730" ht="15" customHeight="1"/>
    <row r="25731" ht="15" customHeight="1"/>
    <row r="25732" ht="15" customHeight="1"/>
    <row r="25733" ht="15" customHeight="1"/>
    <row r="25734" ht="15" customHeight="1"/>
    <row r="25735" ht="15" customHeight="1"/>
    <row r="25736" ht="15" customHeight="1"/>
    <row r="25737" ht="15" customHeight="1"/>
    <row r="25738" ht="15" customHeight="1"/>
    <row r="25739" ht="15" customHeight="1"/>
    <row r="25740" ht="15" customHeight="1"/>
    <row r="25741" ht="15" customHeight="1"/>
    <row r="25742" ht="15" customHeight="1"/>
    <row r="25743" ht="15" customHeight="1"/>
    <row r="25744" ht="15" customHeight="1"/>
    <row r="25745" ht="15" customHeight="1"/>
    <row r="25746" ht="15" customHeight="1"/>
    <row r="25747" ht="15" customHeight="1"/>
    <row r="25748" ht="15" customHeight="1"/>
    <row r="25749" ht="15" customHeight="1"/>
    <row r="25750" ht="15" customHeight="1"/>
    <row r="25751" ht="15" customHeight="1"/>
    <row r="25752" ht="15" customHeight="1"/>
    <row r="25753" ht="15" customHeight="1"/>
    <row r="25754" ht="15" customHeight="1"/>
    <row r="25755" ht="15" customHeight="1"/>
    <row r="25756" ht="15" customHeight="1"/>
    <row r="25757" ht="15" customHeight="1"/>
    <row r="25758" ht="15" customHeight="1"/>
    <row r="25759" ht="15" customHeight="1"/>
    <row r="25760" ht="15" customHeight="1"/>
    <row r="25761" ht="15" customHeight="1"/>
    <row r="25762" ht="15" customHeight="1"/>
    <row r="25763" ht="15" customHeight="1"/>
    <row r="25764" ht="15" customHeight="1"/>
    <row r="25765" ht="15" customHeight="1"/>
    <row r="25766" ht="15" customHeight="1"/>
    <row r="25767" ht="15" customHeight="1"/>
    <row r="25768" ht="15" customHeight="1"/>
    <row r="25769" ht="15" customHeight="1"/>
    <row r="25770" ht="15" customHeight="1"/>
    <row r="25771" ht="15" customHeight="1"/>
    <row r="25772" ht="15" customHeight="1"/>
    <row r="25773" ht="15" customHeight="1"/>
    <row r="25774" ht="15" customHeight="1"/>
    <row r="25775" ht="15" customHeight="1"/>
    <row r="25776" ht="15" customHeight="1"/>
    <row r="25777" ht="15" customHeight="1"/>
    <row r="25778" ht="15" customHeight="1"/>
    <row r="25779" ht="15" customHeight="1"/>
    <row r="25780" ht="15" customHeight="1"/>
    <row r="25781" ht="15" customHeight="1"/>
    <row r="25782" ht="15" customHeight="1"/>
    <row r="25783" ht="15" customHeight="1"/>
    <row r="25784" ht="15" customHeight="1"/>
    <row r="25785" ht="15" customHeight="1"/>
    <row r="25786" ht="15" customHeight="1"/>
    <row r="25787" ht="15" customHeight="1"/>
    <row r="25788" ht="15" customHeight="1"/>
    <row r="25789" ht="15" customHeight="1"/>
    <row r="25790" ht="15" customHeight="1"/>
    <row r="25791" ht="15" customHeight="1"/>
    <row r="25792" ht="15" customHeight="1"/>
    <row r="25793" ht="15" customHeight="1"/>
    <row r="25794" ht="15" customHeight="1"/>
    <row r="25795" ht="15" customHeight="1"/>
    <row r="25796" ht="15" customHeight="1"/>
    <row r="25797" ht="15" customHeight="1"/>
    <row r="25798" ht="15" customHeight="1"/>
    <row r="25799" ht="15" customHeight="1"/>
    <row r="25800" ht="15" customHeight="1"/>
    <row r="25801" ht="15" customHeight="1"/>
    <row r="25802" ht="15" customHeight="1"/>
    <row r="25803" ht="15" customHeight="1"/>
    <row r="25804" ht="15" customHeight="1"/>
    <row r="25805" ht="15" customHeight="1"/>
    <row r="25806" ht="15" customHeight="1"/>
    <row r="25807" ht="15" customHeight="1"/>
    <row r="25808" ht="15" customHeight="1"/>
    <row r="25809" ht="15" customHeight="1"/>
    <row r="25810" ht="15" customHeight="1"/>
    <row r="25811" ht="15" customHeight="1"/>
    <row r="25812" ht="15" customHeight="1"/>
    <row r="25813" ht="15" customHeight="1"/>
    <row r="25814" ht="15" customHeight="1"/>
    <row r="25815" ht="15" customHeight="1"/>
    <row r="25816" ht="15" customHeight="1"/>
    <row r="25817" ht="15" customHeight="1"/>
    <row r="25818" ht="15" customHeight="1"/>
    <row r="25819" ht="15" customHeight="1"/>
    <row r="25820" ht="15" customHeight="1"/>
    <row r="25821" ht="15" customHeight="1"/>
    <row r="25822" ht="15" customHeight="1"/>
    <row r="25823" ht="15" customHeight="1"/>
    <row r="25824" ht="15" customHeight="1"/>
    <row r="25825" ht="15" customHeight="1"/>
    <row r="25826" ht="15" customHeight="1"/>
    <row r="25827" ht="15" customHeight="1"/>
    <row r="25828" ht="15" customHeight="1"/>
    <row r="25829" ht="15" customHeight="1"/>
    <row r="25830" ht="15" customHeight="1"/>
    <row r="25831" ht="15" customHeight="1"/>
    <row r="25832" ht="15" customHeight="1"/>
    <row r="25833" ht="15" customHeight="1"/>
    <row r="25834" ht="15" customHeight="1"/>
    <row r="25835" ht="15" customHeight="1"/>
    <row r="25836" ht="15" customHeight="1"/>
    <row r="25837" ht="15" customHeight="1"/>
    <row r="25838" ht="15" customHeight="1"/>
    <row r="25839" ht="15" customHeight="1"/>
    <row r="25840" ht="15" customHeight="1"/>
    <row r="25841" ht="15" customHeight="1"/>
    <row r="25842" ht="15" customHeight="1"/>
    <row r="25843" ht="15" customHeight="1"/>
    <row r="25844" ht="15" customHeight="1"/>
    <row r="25845" ht="15" customHeight="1"/>
    <row r="25846" ht="15" customHeight="1"/>
    <row r="25847" ht="15" customHeight="1"/>
    <row r="25848" ht="15" customHeight="1"/>
    <row r="25849" ht="15" customHeight="1"/>
    <row r="25850" ht="15" customHeight="1"/>
    <row r="25851" ht="15" customHeight="1"/>
    <row r="25852" ht="15" customHeight="1"/>
    <row r="25853" ht="15" customHeight="1"/>
    <row r="25854" ht="15" customHeight="1"/>
    <row r="25855" ht="15" customHeight="1"/>
    <row r="25856" ht="15" customHeight="1"/>
    <row r="25857" ht="15" customHeight="1"/>
    <row r="25858" ht="15" customHeight="1"/>
    <row r="25859" ht="15" customHeight="1"/>
    <row r="25860" ht="15" customHeight="1"/>
    <row r="25861" ht="15" customHeight="1"/>
    <row r="25862" ht="15" customHeight="1"/>
    <row r="25863" ht="15" customHeight="1"/>
    <row r="25864" ht="15" customHeight="1"/>
    <row r="25865" ht="15" customHeight="1"/>
    <row r="25866" ht="15" customHeight="1"/>
    <row r="25867" ht="15" customHeight="1"/>
    <row r="25868" ht="15" customHeight="1"/>
    <row r="25869" ht="15" customHeight="1"/>
    <row r="25870" ht="15" customHeight="1"/>
    <row r="25871" ht="15" customHeight="1"/>
    <row r="25872" ht="15" customHeight="1"/>
    <row r="25873" ht="15" customHeight="1"/>
    <row r="25874" ht="15" customHeight="1"/>
    <row r="25875" ht="15" customHeight="1"/>
    <row r="25876" ht="15" customHeight="1"/>
    <row r="25877" ht="15" customHeight="1"/>
    <row r="25878" ht="15" customHeight="1"/>
    <row r="25879" ht="15" customHeight="1"/>
    <row r="25880" ht="15" customHeight="1"/>
    <row r="25881" ht="15" customHeight="1"/>
    <row r="25882" ht="15" customHeight="1"/>
    <row r="25883" ht="15" customHeight="1"/>
    <row r="25884" ht="15" customHeight="1"/>
    <row r="25885" ht="15" customHeight="1"/>
    <row r="25886" ht="15" customHeight="1"/>
    <row r="25887" ht="15" customHeight="1"/>
    <row r="25888" ht="15" customHeight="1"/>
    <row r="25889" ht="15" customHeight="1"/>
    <row r="25890" ht="15" customHeight="1"/>
    <row r="25891" ht="15" customHeight="1"/>
    <row r="25892" ht="15" customHeight="1"/>
    <row r="25893" ht="15" customHeight="1"/>
    <row r="25894" ht="15" customHeight="1"/>
    <row r="25895" ht="15" customHeight="1"/>
    <row r="25896" ht="15" customHeight="1"/>
    <row r="25897" ht="15" customHeight="1"/>
    <row r="25898" ht="15" customHeight="1"/>
    <row r="25899" ht="15" customHeight="1"/>
    <row r="25900" ht="15" customHeight="1"/>
    <row r="25901" ht="15" customHeight="1"/>
    <row r="25902" ht="15" customHeight="1"/>
    <row r="25903" ht="15" customHeight="1"/>
    <row r="25904" ht="15" customHeight="1"/>
    <row r="25905" ht="15" customHeight="1"/>
    <row r="25906" ht="15" customHeight="1"/>
    <row r="25907" ht="15" customHeight="1"/>
    <row r="25908" ht="15" customHeight="1"/>
    <row r="25909" ht="15" customHeight="1"/>
    <row r="25910" ht="15" customHeight="1"/>
    <row r="25911" ht="15" customHeight="1"/>
    <row r="25912" ht="15" customHeight="1"/>
    <row r="25913" ht="15" customHeight="1"/>
    <row r="25914" ht="15" customHeight="1"/>
    <row r="25915" ht="15" customHeight="1"/>
    <row r="25916" ht="15" customHeight="1"/>
    <row r="25917" ht="15" customHeight="1"/>
    <row r="25918" ht="15" customHeight="1"/>
    <row r="25919" ht="15" customHeight="1"/>
    <row r="25920" ht="15" customHeight="1"/>
    <row r="25921" ht="15" customHeight="1"/>
    <row r="25922" ht="15" customHeight="1"/>
    <row r="25923" ht="15" customHeight="1"/>
    <row r="25924" ht="15" customHeight="1"/>
    <row r="25925" ht="15" customHeight="1"/>
    <row r="25926" ht="15" customHeight="1"/>
    <row r="25927" ht="15" customHeight="1"/>
    <row r="25928" ht="15" customHeight="1"/>
    <row r="25929" ht="15" customHeight="1"/>
    <row r="25930" ht="15" customHeight="1"/>
    <row r="25931" ht="15" customHeight="1"/>
    <row r="25932" ht="15" customHeight="1"/>
    <row r="25933" ht="15" customHeight="1"/>
    <row r="25934" ht="15" customHeight="1"/>
    <row r="25935" ht="15" customHeight="1"/>
    <row r="25936" ht="15" customHeight="1"/>
    <row r="25937" ht="15" customHeight="1"/>
    <row r="25938" ht="15" customHeight="1"/>
    <row r="25939" ht="15" customHeight="1"/>
    <row r="25940" ht="15" customHeight="1"/>
    <row r="25941" ht="15" customHeight="1"/>
    <row r="25942" ht="15" customHeight="1"/>
    <row r="25943" ht="15" customHeight="1"/>
    <row r="25944" ht="15" customHeight="1"/>
    <row r="25945" ht="15" customHeight="1"/>
    <row r="25946" ht="15" customHeight="1"/>
    <row r="25947" ht="15" customHeight="1"/>
    <row r="25948" ht="15" customHeight="1"/>
    <row r="25949" ht="15" customHeight="1"/>
    <row r="25950" ht="15" customHeight="1"/>
    <row r="25951" ht="15" customHeight="1"/>
    <row r="25952" ht="15" customHeight="1"/>
    <row r="25953" ht="15" customHeight="1"/>
    <row r="25954" ht="15" customHeight="1"/>
    <row r="25955" ht="15" customHeight="1"/>
    <row r="25956" ht="15" customHeight="1"/>
    <row r="25957" ht="15" customHeight="1"/>
    <row r="25958" ht="15" customHeight="1"/>
    <row r="25959" ht="15" customHeight="1"/>
    <row r="25960" ht="15" customHeight="1"/>
    <row r="25961" ht="15" customHeight="1"/>
    <row r="25962" ht="15" customHeight="1"/>
    <row r="25963" ht="15" customHeight="1"/>
    <row r="25964" ht="15" customHeight="1"/>
    <row r="25965" ht="15" customHeight="1"/>
    <row r="25966" ht="15" customHeight="1"/>
    <row r="25967" ht="15" customHeight="1"/>
    <row r="25968" ht="15" customHeight="1"/>
    <row r="25969" ht="15" customHeight="1"/>
    <row r="25970" ht="15" customHeight="1"/>
    <row r="25971" ht="15" customHeight="1"/>
    <row r="25972" ht="15" customHeight="1"/>
    <row r="25973" ht="15" customHeight="1"/>
    <row r="25974" ht="15" customHeight="1"/>
    <row r="25975" ht="15" customHeight="1"/>
    <row r="25976" ht="15" customHeight="1"/>
    <row r="25977" ht="15" customHeight="1"/>
    <row r="25978" ht="15" customHeight="1"/>
    <row r="25979" ht="15" customHeight="1"/>
    <row r="25980" ht="15" customHeight="1"/>
    <row r="25981" ht="15" customHeight="1"/>
    <row r="25982" ht="15" customHeight="1"/>
    <row r="25983" ht="15" customHeight="1"/>
    <row r="25984" ht="15" customHeight="1"/>
    <row r="25985" ht="15" customHeight="1"/>
    <row r="25986" ht="15" customHeight="1"/>
    <row r="25987" ht="15" customHeight="1"/>
    <row r="25988" ht="15" customHeight="1"/>
    <row r="25989" ht="15" customHeight="1"/>
    <row r="25990" ht="15" customHeight="1"/>
    <row r="25991" ht="15" customHeight="1"/>
    <row r="25992" ht="15" customHeight="1"/>
    <row r="25993" ht="15" customHeight="1"/>
    <row r="25994" ht="15" customHeight="1"/>
    <row r="25995" ht="15" customHeight="1"/>
    <row r="25996" ht="15" customHeight="1"/>
    <row r="25997" ht="15" customHeight="1"/>
    <row r="25998" ht="15" customHeight="1"/>
    <row r="25999" ht="15" customHeight="1"/>
    <row r="26000" ht="15" customHeight="1"/>
    <row r="26001" ht="15" customHeight="1"/>
    <row r="26002" ht="15" customHeight="1"/>
    <row r="26003" ht="15" customHeight="1"/>
    <row r="26004" ht="15" customHeight="1"/>
    <row r="26005" ht="15" customHeight="1"/>
    <row r="26006" ht="15" customHeight="1"/>
    <row r="26007" ht="15" customHeight="1"/>
    <row r="26008" ht="15" customHeight="1"/>
    <row r="26009" ht="15" customHeight="1"/>
    <row r="26010" ht="15" customHeight="1"/>
    <row r="26011" ht="15" customHeight="1"/>
    <row r="26012" ht="15" customHeight="1"/>
    <row r="26013" ht="15" customHeight="1"/>
    <row r="26014" ht="15" customHeight="1"/>
    <row r="26015" ht="15" customHeight="1"/>
    <row r="26016" ht="15" customHeight="1"/>
    <row r="26017" ht="15" customHeight="1"/>
    <row r="26018" ht="15" customHeight="1"/>
    <row r="26019" ht="15" customHeight="1"/>
    <row r="26020" ht="15" customHeight="1"/>
    <row r="26021" ht="15" customHeight="1"/>
    <row r="26022" ht="15" customHeight="1"/>
    <row r="26023" ht="15" customHeight="1"/>
    <row r="26024" ht="15" customHeight="1"/>
    <row r="26025" ht="15" customHeight="1"/>
    <row r="26026" ht="15" customHeight="1"/>
    <row r="26027" ht="15" customHeight="1"/>
    <row r="26028" ht="15" customHeight="1"/>
    <row r="26029" ht="15" customHeight="1"/>
    <row r="26030" ht="15" customHeight="1"/>
    <row r="26031" ht="15" customHeight="1"/>
    <row r="26032" ht="15" customHeight="1"/>
    <row r="26033" ht="15" customHeight="1"/>
    <row r="26034" ht="15" customHeight="1"/>
    <row r="26035" ht="15" customHeight="1"/>
    <row r="26036" ht="15" customHeight="1"/>
    <row r="26037" ht="15" customHeight="1"/>
    <row r="26038" ht="15" customHeight="1"/>
    <row r="26039" ht="15" customHeight="1"/>
    <row r="26040" ht="15" customHeight="1"/>
    <row r="26041" ht="15" customHeight="1"/>
    <row r="26042" ht="15" customHeight="1"/>
    <row r="26043" ht="15" customHeight="1"/>
    <row r="26044" ht="15" customHeight="1"/>
    <row r="26045" ht="15" customHeight="1"/>
    <row r="26046" ht="15" customHeight="1"/>
    <row r="26047" ht="15" customHeight="1"/>
    <row r="26048" ht="15" customHeight="1"/>
    <row r="26049" ht="15" customHeight="1"/>
    <row r="26050" ht="15" customHeight="1"/>
    <row r="26051" ht="15" customHeight="1"/>
    <row r="26052" ht="15" customHeight="1"/>
    <row r="26053" ht="15" customHeight="1"/>
    <row r="26054" ht="15" customHeight="1"/>
    <row r="26055" ht="15" customHeight="1"/>
    <row r="26056" ht="15" customHeight="1"/>
    <row r="26057" ht="15" customHeight="1"/>
    <row r="26058" ht="15" customHeight="1"/>
    <row r="26059" ht="15" customHeight="1"/>
    <row r="26060" ht="15" customHeight="1"/>
    <row r="26061" ht="15" customHeight="1"/>
    <row r="26062" ht="15" customHeight="1"/>
    <row r="26063" ht="15" customHeight="1"/>
    <row r="26064" ht="15" customHeight="1"/>
    <row r="26065" ht="15" customHeight="1"/>
    <row r="26066" ht="15" customHeight="1"/>
    <row r="26067" ht="15" customHeight="1"/>
    <row r="26068" ht="15" customHeight="1"/>
    <row r="26069" ht="15" customHeight="1"/>
    <row r="26070" ht="15" customHeight="1"/>
    <row r="26071" ht="15" customHeight="1"/>
    <row r="26072" ht="15" customHeight="1"/>
    <row r="26073" ht="15" customHeight="1"/>
    <row r="26074" ht="15" customHeight="1"/>
    <row r="26075" ht="15" customHeight="1"/>
    <row r="26076" ht="15" customHeight="1"/>
    <row r="26077" ht="15" customHeight="1"/>
    <row r="26078" ht="15" customHeight="1"/>
    <row r="26079" ht="15" customHeight="1"/>
    <row r="26080" ht="15" customHeight="1"/>
    <row r="26081" ht="15" customHeight="1"/>
    <row r="26082" ht="15" customHeight="1"/>
    <row r="26083" ht="15" customHeight="1"/>
    <row r="26084" ht="15" customHeight="1"/>
    <row r="26085" ht="15" customHeight="1"/>
    <row r="26086" ht="15" customHeight="1"/>
    <row r="26087" ht="15" customHeight="1"/>
    <row r="26088" ht="15" customHeight="1"/>
    <row r="26089" ht="15" customHeight="1"/>
    <row r="26090" ht="15" customHeight="1"/>
    <row r="26091" ht="15" customHeight="1"/>
    <row r="26092" ht="15" customHeight="1"/>
    <row r="26093" ht="15" customHeight="1"/>
    <row r="26094" ht="15" customHeight="1"/>
    <row r="26095" ht="15" customHeight="1"/>
    <row r="26096" ht="15" customHeight="1"/>
    <row r="26097" ht="15" customHeight="1"/>
    <row r="26098" ht="15" customHeight="1"/>
    <row r="26099" ht="15" customHeight="1"/>
    <row r="26100" ht="15" customHeight="1"/>
    <row r="26101" ht="15" customHeight="1"/>
    <row r="26102" ht="15" customHeight="1"/>
    <row r="26103" ht="15" customHeight="1"/>
    <row r="26104" ht="15" customHeight="1"/>
    <row r="26105" ht="15" customHeight="1"/>
    <row r="26106" ht="15" customHeight="1"/>
    <row r="26107" ht="15" customHeight="1"/>
    <row r="26108" ht="15" customHeight="1"/>
    <row r="26109" ht="15" customHeight="1"/>
    <row r="26110" ht="15" customHeight="1"/>
    <row r="26111" ht="15" customHeight="1"/>
    <row r="26112" ht="15" customHeight="1"/>
    <row r="26113" ht="15" customHeight="1"/>
    <row r="26114" ht="15" customHeight="1"/>
    <row r="26115" ht="15" customHeight="1"/>
    <row r="26116" ht="15" customHeight="1"/>
    <row r="26117" ht="15" customHeight="1"/>
    <row r="26118" ht="15" customHeight="1"/>
    <row r="26119" ht="15" customHeight="1"/>
    <row r="26120" ht="15" customHeight="1"/>
    <row r="26121" ht="15" customHeight="1"/>
    <row r="26122" ht="15" customHeight="1"/>
    <row r="26123" ht="15" customHeight="1"/>
    <row r="26124" ht="15" customHeight="1"/>
    <row r="26125" ht="15" customHeight="1"/>
    <row r="26126" ht="15" customHeight="1"/>
    <row r="26127" ht="15" customHeight="1"/>
    <row r="26128" ht="15" customHeight="1"/>
    <row r="26129" ht="15" customHeight="1"/>
    <row r="26130" ht="15" customHeight="1"/>
    <row r="26131" ht="15" customHeight="1"/>
    <row r="26132" ht="15" customHeight="1"/>
    <row r="26133" ht="15" customHeight="1"/>
    <row r="26134" ht="15" customHeight="1"/>
    <row r="26135" ht="15" customHeight="1"/>
    <row r="26136" ht="15" customHeight="1"/>
    <row r="26137" ht="15" customHeight="1"/>
    <row r="26138" ht="15" customHeight="1"/>
    <row r="26139" ht="15" customHeight="1"/>
    <row r="26140" ht="15" customHeight="1"/>
    <row r="26141" ht="15" customHeight="1"/>
    <row r="26142" ht="15" customHeight="1"/>
    <row r="26143" ht="15" customHeight="1"/>
    <row r="26144" ht="15" customHeight="1"/>
    <row r="26145" ht="15" customHeight="1"/>
    <row r="26146" ht="15" customHeight="1"/>
    <row r="26147" ht="15" customHeight="1"/>
    <row r="26148" ht="15" customHeight="1"/>
    <row r="26149" ht="15" customHeight="1"/>
    <row r="26150" ht="15" customHeight="1"/>
    <row r="26151" ht="15" customHeight="1"/>
    <row r="26152" ht="15" customHeight="1"/>
    <row r="26153" ht="15" customHeight="1"/>
    <row r="26154" ht="15" customHeight="1"/>
    <row r="26155" ht="15" customHeight="1"/>
    <row r="26156" ht="15" customHeight="1"/>
    <row r="26157" ht="15" customHeight="1"/>
    <row r="26158" ht="15" customHeight="1"/>
    <row r="26159" ht="15" customHeight="1"/>
    <row r="26160" ht="15" customHeight="1"/>
    <row r="26161" ht="15" customHeight="1"/>
    <row r="26162" ht="15" customHeight="1"/>
    <row r="26163" ht="15" customHeight="1"/>
    <row r="26164" ht="15" customHeight="1"/>
    <row r="26165" ht="15" customHeight="1"/>
    <row r="26166" ht="15" customHeight="1"/>
    <row r="26167" ht="15" customHeight="1"/>
    <row r="26168" ht="15" customHeight="1"/>
    <row r="26169" ht="15" customHeight="1"/>
    <row r="26170" ht="15" customHeight="1"/>
    <row r="26171" ht="15" customHeight="1"/>
    <row r="26172" ht="15" customHeight="1"/>
    <row r="26173" ht="15" customHeight="1"/>
    <row r="26174" ht="15" customHeight="1"/>
    <row r="26175" ht="15" customHeight="1"/>
    <row r="26176" ht="15" customHeight="1"/>
    <row r="26177" ht="15" customHeight="1"/>
    <row r="26178" ht="15" customHeight="1"/>
    <row r="26179" ht="15" customHeight="1"/>
    <row r="26180" ht="15" customHeight="1"/>
    <row r="26181" ht="15" customHeight="1"/>
    <row r="26182" ht="15" customHeight="1"/>
    <row r="26183" ht="15" customHeight="1"/>
    <row r="26184" ht="15" customHeight="1"/>
    <row r="26185" ht="15" customHeight="1"/>
    <row r="26186" ht="15" customHeight="1"/>
    <row r="26187" ht="15" customHeight="1"/>
    <row r="26188" ht="15" customHeight="1"/>
    <row r="26189" ht="15" customHeight="1"/>
    <row r="26190" ht="15" customHeight="1"/>
    <row r="26191" ht="15" customHeight="1"/>
    <row r="26192" ht="15" customHeight="1"/>
    <row r="26193" ht="15" customHeight="1"/>
    <row r="26194" ht="15" customHeight="1"/>
    <row r="26195" ht="15" customHeight="1"/>
    <row r="26196" ht="15" customHeight="1"/>
    <row r="26197" ht="15" customHeight="1"/>
    <row r="26198" ht="15" customHeight="1"/>
    <row r="26199" ht="15" customHeight="1"/>
    <row r="26200" ht="15" customHeight="1"/>
    <row r="26201" ht="15" customHeight="1"/>
    <row r="26202" ht="15" customHeight="1"/>
    <row r="26203" ht="15" customHeight="1"/>
    <row r="26204" ht="15" customHeight="1"/>
    <row r="26205" ht="15" customHeight="1"/>
    <row r="26206" ht="15" customHeight="1"/>
    <row r="26207" ht="15" customHeight="1"/>
    <row r="26208" ht="15" customHeight="1"/>
    <row r="26209" ht="15" customHeight="1"/>
    <row r="26210" ht="15" customHeight="1"/>
    <row r="26211" ht="15" customHeight="1"/>
    <row r="26212" ht="15" customHeight="1"/>
    <row r="26213" ht="15" customHeight="1"/>
    <row r="26214" ht="15" customHeight="1"/>
    <row r="26215" ht="15" customHeight="1"/>
    <row r="26216" ht="15" customHeight="1"/>
    <row r="26217" ht="15" customHeight="1"/>
    <row r="26218" ht="15" customHeight="1"/>
    <row r="26219" ht="15" customHeight="1"/>
    <row r="26220" ht="15" customHeight="1"/>
    <row r="26221" ht="15" customHeight="1"/>
    <row r="26222" ht="15" customHeight="1"/>
    <row r="26223" ht="15" customHeight="1"/>
    <row r="26224" ht="15" customHeight="1"/>
    <row r="26225" ht="15" customHeight="1"/>
    <row r="26226" ht="15" customHeight="1"/>
    <row r="26227" ht="15" customHeight="1"/>
    <row r="26228" ht="15" customHeight="1"/>
    <row r="26229" ht="15" customHeight="1"/>
    <row r="26230" ht="15" customHeight="1"/>
    <row r="26231" ht="15" customHeight="1"/>
    <row r="26232" ht="15" customHeight="1"/>
    <row r="26233" ht="15" customHeight="1"/>
    <row r="26234" ht="15" customHeight="1"/>
    <row r="26235" ht="15" customHeight="1"/>
    <row r="26236" ht="15" customHeight="1"/>
    <row r="26237" ht="15" customHeight="1"/>
    <row r="26238" ht="15" customHeight="1"/>
    <row r="26239" ht="15" customHeight="1"/>
    <row r="26240" ht="15" customHeight="1"/>
    <row r="26241" ht="15" customHeight="1"/>
    <row r="26242" ht="15" customHeight="1"/>
    <row r="26243" ht="15" customHeight="1"/>
    <row r="26244" ht="15" customHeight="1"/>
    <row r="26245" ht="15" customHeight="1"/>
    <row r="26246" ht="15" customHeight="1"/>
    <row r="26247" ht="15" customHeight="1"/>
    <row r="26248" ht="15" customHeight="1"/>
    <row r="26249" ht="15" customHeight="1"/>
    <row r="26250" ht="15" customHeight="1"/>
    <row r="26251" ht="15" customHeight="1"/>
    <row r="26252" ht="15" customHeight="1"/>
    <row r="26253" ht="15" customHeight="1"/>
    <row r="26254" ht="15" customHeight="1"/>
    <row r="26255" ht="15" customHeight="1"/>
    <row r="26256" ht="15" customHeight="1"/>
    <row r="26257" ht="15" customHeight="1"/>
    <row r="26258" ht="15" customHeight="1"/>
    <row r="26259" ht="15" customHeight="1"/>
    <row r="26260" ht="15" customHeight="1"/>
    <row r="26261" ht="15" customHeight="1"/>
    <row r="26262" ht="15" customHeight="1"/>
    <row r="26263" ht="15" customHeight="1"/>
    <row r="26264" ht="15" customHeight="1"/>
    <row r="26265" ht="15" customHeight="1"/>
    <row r="26266" ht="15" customHeight="1"/>
    <row r="26267" ht="15" customHeight="1"/>
    <row r="26268" ht="15" customHeight="1"/>
    <row r="26269" ht="15" customHeight="1"/>
    <row r="26270" ht="15" customHeight="1"/>
    <row r="26271" ht="15" customHeight="1"/>
    <row r="26272" ht="15" customHeight="1"/>
    <row r="26273" ht="15" customHeight="1"/>
    <row r="26274" ht="15" customHeight="1"/>
    <row r="26275" ht="15" customHeight="1"/>
    <row r="26276" ht="15" customHeight="1"/>
    <row r="26277" ht="15" customHeight="1"/>
    <row r="26278" ht="15" customHeight="1"/>
    <row r="26279" ht="15" customHeight="1"/>
    <row r="26280" ht="15" customHeight="1"/>
    <row r="26281" ht="15" customHeight="1"/>
    <row r="26282" ht="15" customHeight="1"/>
    <row r="26283" ht="15" customHeight="1"/>
    <row r="26284" ht="15" customHeight="1"/>
    <row r="26285" ht="15" customHeight="1"/>
    <row r="26286" ht="15" customHeight="1"/>
    <row r="26287" ht="15" customHeight="1"/>
    <row r="26288" ht="15" customHeight="1"/>
    <row r="26289" ht="15" customHeight="1"/>
    <row r="26290" ht="15" customHeight="1"/>
    <row r="26291" ht="15" customHeight="1"/>
    <row r="26292" ht="15" customHeight="1"/>
    <row r="26293" ht="15" customHeight="1"/>
    <row r="26294" ht="15" customHeight="1"/>
    <row r="26295" ht="15" customHeight="1"/>
    <row r="26296" ht="15" customHeight="1"/>
    <row r="26297" ht="15" customHeight="1"/>
    <row r="26298" ht="15" customHeight="1"/>
    <row r="26299" ht="15" customHeight="1"/>
    <row r="26300" ht="15" customHeight="1"/>
    <row r="26301" ht="15" customHeight="1"/>
    <row r="26302" ht="15" customHeight="1"/>
    <row r="26303" ht="15" customHeight="1"/>
    <row r="26304" ht="15" customHeight="1"/>
    <row r="26305" ht="15" customHeight="1"/>
    <row r="26306" ht="15" customHeight="1"/>
    <row r="26307" ht="15" customHeight="1"/>
    <row r="26308" ht="15" customHeight="1"/>
    <row r="26309" ht="15" customHeight="1"/>
    <row r="26310" ht="15" customHeight="1"/>
    <row r="26311" ht="15" customHeight="1"/>
    <row r="26312" ht="15" customHeight="1"/>
    <row r="26313" ht="15" customHeight="1"/>
    <row r="26314" ht="15" customHeight="1"/>
    <row r="26315" ht="15" customHeight="1"/>
    <row r="26316" ht="15" customHeight="1"/>
    <row r="26317" ht="15" customHeight="1"/>
    <row r="26318" ht="15" customHeight="1"/>
    <row r="26319" ht="15" customHeight="1"/>
    <row r="26320" ht="15" customHeight="1"/>
    <row r="26321" ht="15" customHeight="1"/>
    <row r="26322" ht="15" customHeight="1"/>
    <row r="26323" ht="15" customHeight="1"/>
    <row r="26324" ht="15" customHeight="1"/>
    <row r="26325" ht="15" customHeight="1"/>
    <row r="26326" ht="15" customHeight="1"/>
    <row r="26327" ht="15" customHeight="1"/>
    <row r="26328" ht="15" customHeight="1"/>
    <row r="26329" ht="15" customHeight="1"/>
    <row r="26330" ht="15" customHeight="1"/>
    <row r="26331" ht="15" customHeight="1"/>
    <row r="26332" ht="15" customHeight="1"/>
    <row r="26333" ht="15" customHeight="1"/>
    <row r="26334" ht="15" customHeight="1"/>
    <row r="26335" ht="15" customHeight="1"/>
    <row r="26336" ht="15" customHeight="1"/>
    <row r="26337" ht="15" customHeight="1"/>
    <row r="26338" ht="15" customHeight="1"/>
    <row r="26339" ht="15" customHeight="1"/>
    <row r="26340" ht="15" customHeight="1"/>
    <row r="26341" ht="15" customHeight="1"/>
    <row r="26342" ht="15" customHeight="1"/>
    <row r="26343" ht="15" customHeight="1"/>
    <row r="26344" ht="15" customHeight="1"/>
    <row r="26345" ht="15" customHeight="1"/>
    <row r="26346" ht="15" customHeight="1"/>
    <row r="26347" ht="15" customHeight="1"/>
    <row r="26348" ht="15" customHeight="1"/>
    <row r="26349" ht="15" customHeight="1"/>
    <row r="26350" ht="15" customHeight="1"/>
    <row r="26351" ht="15" customHeight="1"/>
    <row r="26352" ht="15" customHeight="1"/>
    <row r="26353" ht="15" customHeight="1"/>
    <row r="26354" ht="15" customHeight="1"/>
    <row r="26355" ht="15" customHeight="1"/>
    <row r="26356" ht="15" customHeight="1"/>
    <row r="26357" ht="15" customHeight="1"/>
    <row r="26358" ht="15" customHeight="1"/>
    <row r="26359" ht="15" customHeight="1"/>
    <row r="26360" ht="15" customHeight="1"/>
    <row r="26361" ht="15" customHeight="1"/>
    <row r="26362" ht="15" customHeight="1"/>
    <row r="26363" ht="15" customHeight="1"/>
    <row r="26364" ht="15" customHeight="1"/>
    <row r="26365" ht="15" customHeight="1"/>
    <row r="26366" ht="15" customHeight="1"/>
    <row r="26367" ht="15" customHeight="1"/>
    <row r="26368" ht="15" customHeight="1"/>
    <row r="26369" ht="15" customHeight="1"/>
    <row r="26370" ht="15" customHeight="1"/>
    <row r="26371" ht="15" customHeight="1"/>
    <row r="26372" ht="15" customHeight="1"/>
    <row r="26373" ht="15" customHeight="1"/>
    <row r="26374" ht="15" customHeight="1"/>
    <row r="26375" ht="15" customHeight="1"/>
    <row r="26376" ht="15" customHeight="1"/>
    <row r="26377" ht="15" customHeight="1"/>
    <row r="26378" ht="15" customHeight="1"/>
    <row r="26379" ht="15" customHeight="1"/>
    <row r="26380" ht="15" customHeight="1"/>
    <row r="26381" ht="15" customHeight="1"/>
    <row r="26382" ht="15" customHeight="1"/>
    <row r="26383" ht="15" customHeight="1"/>
    <row r="26384" ht="15" customHeight="1"/>
    <row r="26385" ht="15" customHeight="1"/>
    <row r="26386" ht="15" customHeight="1"/>
    <row r="26387" ht="15" customHeight="1"/>
    <row r="26388" ht="15" customHeight="1"/>
    <row r="26389" ht="15" customHeight="1"/>
    <row r="26390" ht="15" customHeight="1"/>
    <row r="26391" ht="15" customHeight="1"/>
    <row r="26392" ht="15" customHeight="1"/>
    <row r="26393" ht="15" customHeight="1"/>
    <row r="26394" ht="15" customHeight="1"/>
    <row r="26395" ht="15" customHeight="1"/>
    <row r="26396" ht="15" customHeight="1"/>
    <row r="26397" ht="15" customHeight="1"/>
    <row r="26398" ht="15" customHeight="1"/>
    <row r="26399" ht="15" customHeight="1"/>
    <row r="26400" ht="15" customHeight="1"/>
    <row r="26401" ht="15" customHeight="1"/>
    <row r="26402" ht="15" customHeight="1"/>
    <row r="26403" ht="15" customHeight="1"/>
    <row r="26404" ht="15" customHeight="1"/>
    <row r="26405" ht="15" customHeight="1"/>
    <row r="26406" ht="15" customHeight="1"/>
    <row r="26407" ht="15" customHeight="1"/>
    <row r="26408" ht="15" customHeight="1"/>
    <row r="26409" ht="15" customHeight="1"/>
    <row r="26410" ht="15" customHeight="1"/>
    <row r="26411" ht="15" customHeight="1"/>
    <row r="26412" ht="15" customHeight="1"/>
    <row r="26413" ht="15" customHeight="1"/>
    <row r="26414" ht="15" customHeight="1"/>
    <row r="26415" ht="15" customHeight="1"/>
    <row r="26416" ht="15" customHeight="1"/>
    <row r="26417" ht="15" customHeight="1"/>
    <row r="26418" ht="15" customHeight="1"/>
    <row r="26419" ht="15" customHeight="1"/>
    <row r="26420" ht="15" customHeight="1"/>
    <row r="26421" ht="15" customHeight="1"/>
    <row r="26422" ht="15" customHeight="1"/>
    <row r="26423" ht="15" customHeight="1"/>
    <row r="26424" ht="15" customHeight="1"/>
    <row r="26425" ht="15" customHeight="1"/>
    <row r="26426" ht="15" customHeight="1"/>
    <row r="26427" ht="15" customHeight="1"/>
    <row r="26428" ht="15" customHeight="1"/>
    <row r="26429" ht="15" customHeight="1"/>
    <row r="26430" ht="15" customHeight="1"/>
    <row r="26431" ht="15" customHeight="1"/>
    <row r="26432" ht="15" customHeight="1"/>
    <row r="26433" ht="15" customHeight="1"/>
    <row r="26434" ht="15" customHeight="1"/>
    <row r="26435" ht="15" customHeight="1"/>
    <row r="26436" ht="15" customHeight="1"/>
    <row r="26437" ht="15" customHeight="1"/>
    <row r="26438" ht="15" customHeight="1"/>
    <row r="26439" ht="15" customHeight="1"/>
    <row r="26440" ht="15" customHeight="1"/>
    <row r="26441" ht="15" customHeight="1"/>
    <row r="26442" ht="15" customHeight="1"/>
    <row r="26443" ht="15" customHeight="1"/>
    <row r="26444" ht="15" customHeight="1"/>
    <row r="26445" ht="15" customHeight="1"/>
    <row r="26446" ht="15" customHeight="1"/>
    <row r="26447" ht="15" customHeight="1"/>
    <row r="26448" ht="15" customHeight="1"/>
    <row r="26449" ht="15" customHeight="1"/>
    <row r="26450" ht="15" customHeight="1"/>
    <row r="26451" ht="15" customHeight="1"/>
    <row r="26452" ht="15" customHeight="1"/>
    <row r="26453" ht="15" customHeight="1"/>
    <row r="26454" ht="15" customHeight="1"/>
    <row r="26455" ht="15" customHeight="1"/>
    <row r="26456" ht="15" customHeight="1"/>
    <row r="26457" ht="15" customHeight="1"/>
    <row r="26458" ht="15" customHeight="1"/>
    <row r="26459" ht="15" customHeight="1"/>
    <row r="26460" ht="15" customHeight="1"/>
    <row r="26461" ht="15" customHeight="1"/>
    <row r="26462" ht="15" customHeight="1"/>
    <row r="26463" ht="15" customHeight="1"/>
    <row r="26464" ht="15" customHeight="1"/>
    <row r="26465" ht="15" customHeight="1"/>
    <row r="26466" ht="15" customHeight="1"/>
    <row r="26467" ht="15" customHeight="1"/>
    <row r="26468" ht="15" customHeight="1"/>
    <row r="26469" ht="15" customHeight="1"/>
    <row r="26470" ht="15" customHeight="1"/>
    <row r="26471" ht="15" customHeight="1"/>
    <row r="26472" ht="15" customHeight="1"/>
    <row r="26473" ht="15" customHeight="1"/>
    <row r="26474" ht="15" customHeight="1"/>
    <row r="26475" ht="15" customHeight="1"/>
    <row r="26476" ht="15" customHeight="1"/>
    <row r="26477" ht="15" customHeight="1"/>
    <row r="26478" ht="15" customHeight="1"/>
    <row r="26479" ht="15" customHeight="1"/>
    <row r="26480" ht="15" customHeight="1"/>
    <row r="26481" ht="15" customHeight="1"/>
    <row r="26482" ht="15" customHeight="1"/>
    <row r="26483" ht="15" customHeight="1"/>
    <row r="26484" ht="15" customHeight="1"/>
    <row r="26485" ht="15" customHeight="1"/>
    <row r="26486" ht="15" customHeight="1"/>
    <row r="26487" ht="15" customHeight="1"/>
    <row r="26488" ht="15" customHeight="1"/>
    <row r="26489" ht="15" customHeight="1"/>
    <row r="26490" ht="15" customHeight="1"/>
    <row r="26491" ht="15" customHeight="1"/>
    <row r="26492" ht="15" customHeight="1"/>
    <row r="26493" ht="15" customHeight="1"/>
    <row r="26494" ht="15" customHeight="1"/>
    <row r="26495" ht="15" customHeight="1"/>
    <row r="26496" ht="15" customHeight="1"/>
    <row r="26497" ht="15" customHeight="1"/>
    <row r="26498" ht="15" customHeight="1"/>
    <row r="26499" ht="15" customHeight="1"/>
    <row r="26500" ht="15" customHeight="1"/>
    <row r="26501" ht="15" customHeight="1"/>
    <row r="26502" ht="15" customHeight="1"/>
    <row r="26503" ht="15" customHeight="1"/>
    <row r="26504" ht="15" customHeight="1"/>
    <row r="26505" ht="15" customHeight="1"/>
    <row r="26506" ht="15" customHeight="1"/>
    <row r="26507" ht="15" customHeight="1"/>
    <row r="26508" ht="15" customHeight="1"/>
    <row r="26509" ht="15" customHeight="1"/>
    <row r="26510" ht="15" customHeight="1"/>
    <row r="26511" ht="15" customHeight="1"/>
    <row r="26512" ht="15" customHeight="1"/>
    <row r="26513" ht="15" customHeight="1"/>
    <row r="26514" ht="15" customHeight="1"/>
    <row r="26515" ht="15" customHeight="1"/>
    <row r="26516" ht="15" customHeight="1"/>
    <row r="26517" ht="15" customHeight="1"/>
    <row r="26518" ht="15" customHeight="1"/>
    <row r="26519" ht="15" customHeight="1"/>
    <row r="26520" ht="15" customHeight="1"/>
    <row r="26521" ht="15" customHeight="1"/>
    <row r="26522" ht="15" customHeight="1"/>
    <row r="26523" ht="15" customHeight="1"/>
    <row r="26524" ht="15" customHeight="1"/>
    <row r="26525" ht="15" customHeight="1"/>
    <row r="26526" ht="15" customHeight="1"/>
    <row r="26527" ht="15" customHeight="1"/>
    <row r="26528" ht="15" customHeight="1"/>
    <row r="26529" ht="15" customHeight="1"/>
    <row r="26530" ht="15" customHeight="1"/>
    <row r="26531" ht="15" customHeight="1"/>
    <row r="26532" ht="15" customHeight="1"/>
    <row r="26533" ht="15" customHeight="1"/>
    <row r="26534" ht="15" customHeight="1"/>
    <row r="26535" ht="15" customHeight="1"/>
    <row r="26536" ht="15" customHeight="1"/>
    <row r="26537" ht="15" customHeight="1"/>
    <row r="26538" ht="15" customHeight="1"/>
    <row r="26539" ht="15" customHeight="1"/>
    <row r="26540" ht="15" customHeight="1"/>
    <row r="26541" ht="15" customHeight="1"/>
    <row r="26542" ht="15" customHeight="1"/>
    <row r="26543" ht="15" customHeight="1"/>
    <row r="26544" ht="15" customHeight="1"/>
    <row r="26545" ht="15" customHeight="1"/>
    <row r="26546" ht="15" customHeight="1"/>
    <row r="26547" ht="15" customHeight="1"/>
    <row r="26548" ht="15" customHeight="1"/>
    <row r="26549" ht="15" customHeight="1"/>
    <row r="26550" ht="15" customHeight="1"/>
    <row r="26551" ht="15" customHeight="1"/>
    <row r="26552" ht="15" customHeight="1"/>
    <row r="26553" ht="15" customHeight="1"/>
    <row r="26554" ht="15" customHeight="1"/>
    <row r="26555" ht="15" customHeight="1"/>
    <row r="26556" ht="15" customHeight="1"/>
    <row r="26557" ht="15" customHeight="1"/>
    <row r="26558" ht="15" customHeight="1"/>
    <row r="26559" ht="15" customHeight="1"/>
    <row r="26560" ht="15" customHeight="1"/>
    <row r="26561" ht="15" customHeight="1"/>
    <row r="26562" ht="15" customHeight="1"/>
    <row r="26563" ht="15" customHeight="1"/>
    <row r="26564" ht="15" customHeight="1"/>
    <row r="26565" ht="15" customHeight="1"/>
    <row r="26566" ht="15" customHeight="1"/>
    <row r="26567" ht="15" customHeight="1"/>
    <row r="26568" ht="15" customHeight="1"/>
    <row r="26569" ht="15" customHeight="1"/>
    <row r="26570" ht="15" customHeight="1"/>
    <row r="26571" ht="15" customHeight="1"/>
    <row r="26572" ht="15" customHeight="1"/>
    <row r="26573" ht="15" customHeight="1"/>
    <row r="26574" ht="15" customHeight="1"/>
    <row r="26575" ht="15" customHeight="1"/>
    <row r="26576" ht="15" customHeight="1"/>
    <row r="26577" ht="15" customHeight="1"/>
    <row r="26578" ht="15" customHeight="1"/>
    <row r="26579" ht="15" customHeight="1"/>
    <row r="26580" ht="15" customHeight="1"/>
    <row r="26581" ht="15" customHeight="1"/>
    <row r="26582" ht="15" customHeight="1"/>
    <row r="26583" ht="15" customHeight="1"/>
    <row r="26584" ht="15" customHeight="1"/>
    <row r="26585" ht="15" customHeight="1"/>
    <row r="26586" ht="15" customHeight="1"/>
    <row r="26587" ht="15" customHeight="1"/>
    <row r="26588" ht="15" customHeight="1"/>
    <row r="26589" ht="15" customHeight="1"/>
    <row r="26590" ht="15" customHeight="1"/>
    <row r="26591" ht="15" customHeight="1"/>
    <row r="26592" ht="15" customHeight="1"/>
    <row r="26593" ht="15" customHeight="1"/>
    <row r="26594" ht="15" customHeight="1"/>
    <row r="26595" ht="15" customHeight="1"/>
    <row r="26596" ht="15" customHeight="1"/>
    <row r="26597" ht="15" customHeight="1"/>
    <row r="26598" ht="15" customHeight="1"/>
    <row r="26599" ht="15" customHeight="1"/>
    <row r="26600" ht="15" customHeight="1"/>
    <row r="26601" ht="15" customHeight="1"/>
    <row r="26602" ht="15" customHeight="1"/>
    <row r="26603" ht="15" customHeight="1"/>
    <row r="26604" ht="15" customHeight="1"/>
    <row r="26605" ht="15" customHeight="1"/>
    <row r="26606" ht="15" customHeight="1"/>
    <row r="26607" ht="15" customHeight="1"/>
    <row r="26608" ht="15" customHeight="1"/>
    <row r="26609" ht="15" customHeight="1"/>
    <row r="26610" ht="15" customHeight="1"/>
    <row r="26611" ht="15" customHeight="1"/>
    <row r="26612" ht="15" customHeight="1"/>
    <row r="26613" ht="15" customHeight="1"/>
    <row r="26614" ht="15" customHeight="1"/>
    <row r="26615" ht="15" customHeight="1"/>
    <row r="26616" ht="15" customHeight="1"/>
    <row r="26617" ht="15" customHeight="1"/>
    <row r="26618" ht="15" customHeight="1"/>
    <row r="26619" ht="15" customHeight="1"/>
    <row r="26620" ht="15" customHeight="1"/>
    <row r="26621" ht="15" customHeight="1"/>
    <row r="26622" ht="15" customHeight="1"/>
    <row r="26623" ht="15" customHeight="1"/>
    <row r="26624" ht="15" customHeight="1"/>
    <row r="26625" ht="15" customHeight="1"/>
    <row r="26626" ht="15" customHeight="1"/>
    <row r="26627" ht="15" customHeight="1"/>
    <row r="26628" ht="15" customHeight="1"/>
    <row r="26629" ht="15" customHeight="1"/>
    <row r="26630" ht="15" customHeight="1"/>
    <row r="26631" ht="15" customHeight="1"/>
    <row r="26632" ht="15" customHeight="1"/>
    <row r="26633" ht="15" customHeight="1"/>
    <row r="26634" ht="15" customHeight="1"/>
    <row r="26635" ht="15" customHeight="1"/>
    <row r="26636" ht="15" customHeight="1"/>
    <row r="26637" ht="15" customHeight="1"/>
    <row r="26638" ht="15" customHeight="1"/>
    <row r="26639" ht="15" customHeight="1"/>
    <row r="26640" ht="15" customHeight="1"/>
    <row r="26641" ht="15" customHeight="1"/>
    <row r="26642" ht="15" customHeight="1"/>
    <row r="26643" ht="15" customHeight="1"/>
    <row r="26644" ht="15" customHeight="1"/>
    <row r="26645" ht="15" customHeight="1"/>
    <row r="26646" ht="15" customHeight="1"/>
    <row r="26647" ht="15" customHeight="1"/>
    <row r="26648" ht="15" customHeight="1"/>
    <row r="26649" ht="15" customHeight="1"/>
    <row r="26650" ht="15" customHeight="1"/>
    <row r="26651" ht="15" customHeight="1"/>
    <row r="26652" ht="15" customHeight="1"/>
    <row r="26653" ht="15" customHeight="1"/>
    <row r="26654" ht="15" customHeight="1"/>
    <row r="26655" ht="15" customHeight="1"/>
    <row r="26656" ht="15" customHeight="1"/>
    <row r="26657" ht="15" customHeight="1"/>
    <row r="26658" ht="15" customHeight="1"/>
    <row r="26659" ht="15" customHeight="1"/>
    <row r="26660" ht="15" customHeight="1"/>
    <row r="26661" ht="15" customHeight="1"/>
    <row r="26662" ht="15" customHeight="1"/>
    <row r="26663" ht="15" customHeight="1"/>
    <row r="26664" ht="15" customHeight="1"/>
    <row r="26665" ht="15" customHeight="1"/>
    <row r="26666" ht="15" customHeight="1"/>
    <row r="26667" ht="15" customHeight="1"/>
    <row r="26668" ht="15" customHeight="1"/>
    <row r="26669" ht="15" customHeight="1"/>
    <row r="26670" ht="15" customHeight="1"/>
    <row r="26671" ht="15" customHeight="1"/>
    <row r="26672" ht="15" customHeight="1"/>
    <row r="26673" ht="15" customHeight="1"/>
    <row r="26674" ht="15" customHeight="1"/>
    <row r="26675" ht="15" customHeight="1"/>
    <row r="26676" ht="15" customHeight="1"/>
    <row r="26677" ht="15" customHeight="1"/>
    <row r="26678" ht="15" customHeight="1"/>
    <row r="26679" ht="15" customHeight="1"/>
    <row r="26680" ht="15" customHeight="1"/>
    <row r="26681" ht="15" customHeight="1"/>
    <row r="26682" ht="15" customHeight="1"/>
    <row r="26683" ht="15" customHeight="1"/>
    <row r="26684" ht="15" customHeight="1"/>
    <row r="26685" ht="15" customHeight="1"/>
    <row r="26686" ht="15" customHeight="1"/>
    <row r="26687" ht="15" customHeight="1"/>
    <row r="26688" ht="15" customHeight="1"/>
    <row r="26689" ht="15" customHeight="1"/>
    <row r="26690" ht="15" customHeight="1"/>
    <row r="26691" ht="15" customHeight="1"/>
    <row r="26692" ht="15" customHeight="1"/>
    <row r="26693" ht="15" customHeight="1"/>
    <row r="26694" ht="15" customHeight="1"/>
    <row r="26695" ht="15" customHeight="1"/>
    <row r="26696" ht="15" customHeight="1"/>
    <row r="26697" ht="15" customHeight="1"/>
    <row r="26698" ht="15" customHeight="1"/>
    <row r="26699" ht="15" customHeight="1"/>
    <row r="26700" ht="15" customHeight="1"/>
    <row r="26701" ht="15" customHeight="1"/>
    <row r="26702" ht="15" customHeight="1"/>
    <row r="26703" ht="15" customHeight="1"/>
    <row r="26704" ht="15" customHeight="1"/>
    <row r="26705" ht="15" customHeight="1"/>
    <row r="26706" ht="15" customHeight="1"/>
    <row r="26707" ht="15" customHeight="1"/>
    <row r="26708" ht="15" customHeight="1"/>
    <row r="26709" ht="15" customHeight="1"/>
    <row r="26710" ht="15" customHeight="1"/>
    <row r="26711" ht="15" customHeight="1"/>
    <row r="26712" ht="15" customHeight="1"/>
    <row r="26713" ht="15" customHeight="1"/>
    <row r="26714" ht="15" customHeight="1"/>
    <row r="26715" ht="15" customHeight="1"/>
    <row r="26716" ht="15" customHeight="1"/>
    <row r="26717" ht="15" customHeight="1"/>
    <row r="26718" ht="15" customHeight="1"/>
    <row r="26719" ht="15" customHeight="1"/>
    <row r="26720" ht="15" customHeight="1"/>
    <row r="26721" ht="15" customHeight="1"/>
    <row r="26722" ht="15" customHeight="1"/>
    <row r="26723" ht="15" customHeight="1"/>
    <row r="26724" ht="15" customHeight="1"/>
    <row r="26725" ht="15" customHeight="1"/>
    <row r="26726" ht="15" customHeight="1"/>
    <row r="26727" ht="15" customHeight="1"/>
    <row r="26728" ht="15" customHeight="1"/>
    <row r="26729" ht="15" customHeight="1"/>
    <row r="26730" ht="15" customHeight="1"/>
    <row r="26731" ht="15" customHeight="1"/>
    <row r="26732" ht="15" customHeight="1"/>
    <row r="26733" ht="15" customHeight="1"/>
    <row r="26734" ht="15" customHeight="1"/>
    <row r="26735" ht="15" customHeight="1"/>
    <row r="26736" ht="15" customHeight="1"/>
    <row r="26737" ht="15" customHeight="1"/>
    <row r="26738" ht="15" customHeight="1"/>
    <row r="26739" ht="15" customHeight="1"/>
    <row r="26740" ht="15" customHeight="1"/>
    <row r="26741" ht="15" customHeight="1"/>
    <row r="26742" ht="15" customHeight="1"/>
    <row r="26743" ht="15" customHeight="1"/>
    <row r="26744" ht="15" customHeight="1"/>
    <row r="26745" ht="15" customHeight="1"/>
    <row r="26746" ht="15" customHeight="1"/>
    <row r="26747" ht="15" customHeight="1"/>
    <row r="26748" ht="15" customHeight="1"/>
    <row r="26749" ht="15" customHeight="1"/>
    <row r="26750" ht="15" customHeight="1"/>
    <row r="26751" ht="15" customHeight="1"/>
    <row r="26752" ht="15" customHeight="1"/>
    <row r="26753" ht="15" customHeight="1"/>
    <row r="26754" ht="15" customHeight="1"/>
    <row r="26755" ht="15" customHeight="1"/>
    <row r="26756" ht="15" customHeight="1"/>
    <row r="26757" ht="15" customHeight="1"/>
    <row r="26758" ht="15" customHeight="1"/>
    <row r="26759" ht="15" customHeight="1"/>
    <row r="26760" ht="15" customHeight="1"/>
    <row r="26761" ht="15" customHeight="1"/>
    <row r="26762" ht="15" customHeight="1"/>
    <row r="26763" ht="15" customHeight="1"/>
    <row r="26764" ht="15" customHeight="1"/>
    <row r="26765" ht="15" customHeight="1"/>
    <row r="26766" ht="15" customHeight="1"/>
    <row r="26767" ht="15" customHeight="1"/>
    <row r="26768" ht="15" customHeight="1"/>
    <row r="26769" ht="15" customHeight="1"/>
    <row r="26770" ht="15" customHeight="1"/>
    <row r="26771" ht="15" customHeight="1"/>
    <row r="26772" ht="15" customHeight="1"/>
    <row r="26773" ht="15" customHeight="1"/>
    <row r="26774" ht="15" customHeight="1"/>
    <row r="26775" ht="15" customHeight="1"/>
    <row r="26776" ht="15" customHeight="1"/>
    <row r="26777" ht="15" customHeight="1"/>
    <row r="26778" ht="15" customHeight="1"/>
    <row r="26779" ht="15" customHeight="1"/>
    <row r="26780" ht="15" customHeight="1"/>
    <row r="26781" ht="15" customHeight="1"/>
    <row r="26782" ht="15" customHeight="1"/>
    <row r="26783" ht="15" customHeight="1"/>
    <row r="26784" ht="15" customHeight="1"/>
    <row r="26785" ht="15" customHeight="1"/>
    <row r="26786" ht="15" customHeight="1"/>
    <row r="26787" ht="15" customHeight="1"/>
    <row r="26788" ht="15" customHeight="1"/>
    <row r="26789" ht="15" customHeight="1"/>
    <row r="26790" ht="15" customHeight="1"/>
    <row r="26791" ht="15" customHeight="1"/>
    <row r="26792" ht="15" customHeight="1"/>
    <row r="26793" ht="15" customHeight="1"/>
    <row r="26794" ht="15" customHeight="1"/>
    <row r="26795" ht="15" customHeight="1"/>
    <row r="26796" ht="15" customHeight="1"/>
    <row r="26797" ht="15" customHeight="1"/>
    <row r="26798" ht="15" customHeight="1"/>
    <row r="26799" ht="15" customHeight="1"/>
    <row r="26800" ht="15" customHeight="1"/>
    <row r="26801" ht="15" customHeight="1"/>
    <row r="26802" ht="15" customHeight="1"/>
    <row r="26803" ht="15" customHeight="1"/>
    <row r="26804" ht="15" customHeight="1"/>
    <row r="26805" ht="15" customHeight="1"/>
    <row r="26806" ht="15" customHeight="1"/>
    <row r="26807" ht="15" customHeight="1"/>
    <row r="26808" ht="15" customHeight="1"/>
    <row r="26809" ht="15" customHeight="1"/>
    <row r="26810" ht="15" customHeight="1"/>
    <row r="26811" ht="15" customHeight="1"/>
    <row r="26812" ht="15" customHeight="1"/>
    <row r="26813" ht="15" customHeight="1"/>
    <row r="26814" ht="15" customHeight="1"/>
    <row r="26815" ht="15" customHeight="1"/>
    <row r="26816" ht="15" customHeight="1"/>
    <row r="26817" ht="15" customHeight="1"/>
    <row r="26818" ht="15" customHeight="1"/>
    <row r="26819" ht="15" customHeight="1"/>
    <row r="26820" ht="15" customHeight="1"/>
    <row r="26821" ht="15" customHeight="1"/>
    <row r="26822" ht="15" customHeight="1"/>
    <row r="26823" ht="15" customHeight="1"/>
    <row r="26824" ht="15" customHeight="1"/>
    <row r="26825" ht="15" customHeight="1"/>
    <row r="26826" ht="15" customHeight="1"/>
    <row r="26827" ht="15" customHeight="1"/>
    <row r="26828" ht="15" customHeight="1"/>
    <row r="26829" ht="15" customHeight="1"/>
    <row r="26830" ht="15" customHeight="1"/>
    <row r="26831" ht="15" customHeight="1"/>
    <row r="26832" ht="15" customHeight="1"/>
    <row r="26833" ht="15" customHeight="1"/>
    <row r="26834" ht="15" customHeight="1"/>
    <row r="26835" ht="15" customHeight="1"/>
    <row r="26836" ht="15" customHeight="1"/>
    <row r="26837" ht="15" customHeight="1"/>
    <row r="26838" ht="15" customHeight="1"/>
    <row r="26839" ht="15" customHeight="1"/>
    <row r="26840" ht="15" customHeight="1"/>
    <row r="26841" ht="15" customHeight="1"/>
    <row r="26842" ht="15" customHeight="1"/>
    <row r="26843" ht="15" customHeight="1"/>
    <row r="26844" ht="15" customHeight="1"/>
    <row r="26845" ht="15" customHeight="1"/>
    <row r="26846" ht="15" customHeight="1"/>
    <row r="26847" ht="15" customHeight="1"/>
    <row r="26848" ht="15" customHeight="1"/>
    <row r="26849" ht="15" customHeight="1"/>
    <row r="26850" ht="15" customHeight="1"/>
    <row r="26851" ht="15" customHeight="1"/>
    <row r="26852" ht="15" customHeight="1"/>
    <row r="26853" ht="15" customHeight="1"/>
    <row r="26854" ht="15" customHeight="1"/>
    <row r="26855" ht="15" customHeight="1"/>
    <row r="26856" ht="15" customHeight="1"/>
    <row r="26857" ht="15" customHeight="1"/>
    <row r="26858" ht="15" customHeight="1"/>
    <row r="26859" ht="15" customHeight="1"/>
    <row r="26860" ht="15" customHeight="1"/>
    <row r="26861" ht="15" customHeight="1"/>
    <row r="26862" ht="15" customHeight="1"/>
    <row r="26863" ht="15" customHeight="1"/>
    <row r="26864" ht="15" customHeight="1"/>
    <row r="26865" ht="15" customHeight="1"/>
    <row r="26866" ht="15" customHeight="1"/>
    <row r="26867" ht="15" customHeight="1"/>
    <row r="26868" ht="15" customHeight="1"/>
    <row r="26869" ht="15" customHeight="1"/>
    <row r="26870" ht="15" customHeight="1"/>
    <row r="26871" ht="15" customHeight="1"/>
    <row r="26872" ht="15" customHeight="1"/>
    <row r="26873" ht="15" customHeight="1"/>
    <row r="26874" ht="15" customHeight="1"/>
    <row r="26875" ht="15" customHeight="1"/>
    <row r="26876" ht="15" customHeight="1"/>
    <row r="26877" ht="15" customHeight="1"/>
    <row r="26878" ht="15" customHeight="1"/>
    <row r="26879" ht="15" customHeight="1"/>
    <row r="26880" ht="15" customHeight="1"/>
    <row r="26881" ht="15" customHeight="1"/>
    <row r="26882" ht="15" customHeight="1"/>
    <row r="26883" ht="15" customHeight="1"/>
    <row r="26884" ht="15" customHeight="1"/>
    <row r="26885" ht="15" customHeight="1"/>
    <row r="26886" ht="15" customHeight="1"/>
    <row r="26887" ht="15" customHeight="1"/>
    <row r="26888" ht="15" customHeight="1"/>
    <row r="26889" ht="15" customHeight="1"/>
    <row r="26890" ht="15" customHeight="1"/>
    <row r="26891" ht="15" customHeight="1"/>
    <row r="26892" ht="15" customHeight="1"/>
    <row r="26893" ht="15" customHeight="1"/>
    <row r="26894" ht="15" customHeight="1"/>
    <row r="26895" ht="15" customHeight="1"/>
    <row r="26896" ht="15" customHeight="1"/>
    <row r="26897" ht="15" customHeight="1"/>
    <row r="26898" ht="15" customHeight="1"/>
    <row r="26899" ht="15" customHeight="1"/>
    <row r="26900" ht="15" customHeight="1"/>
    <row r="26901" ht="15" customHeight="1"/>
    <row r="26902" ht="15" customHeight="1"/>
    <row r="26903" ht="15" customHeight="1"/>
    <row r="26904" ht="15" customHeight="1"/>
    <row r="26905" ht="15" customHeight="1"/>
    <row r="26906" ht="15" customHeight="1"/>
    <row r="26907" ht="15" customHeight="1"/>
    <row r="26908" ht="15" customHeight="1"/>
    <row r="26909" ht="15" customHeight="1"/>
    <row r="26910" ht="15" customHeight="1"/>
    <row r="26911" ht="15" customHeight="1"/>
    <row r="26912" ht="15" customHeight="1"/>
    <row r="26913" ht="15" customHeight="1"/>
    <row r="26914" ht="15" customHeight="1"/>
    <row r="26915" ht="15" customHeight="1"/>
    <row r="26916" ht="15" customHeight="1"/>
    <row r="26917" ht="15" customHeight="1"/>
    <row r="26918" ht="15" customHeight="1"/>
    <row r="26919" ht="15" customHeight="1"/>
    <row r="26920" ht="15" customHeight="1"/>
    <row r="26921" ht="15" customHeight="1"/>
    <row r="26922" ht="15" customHeight="1"/>
    <row r="26923" ht="15" customHeight="1"/>
    <row r="26924" ht="15" customHeight="1"/>
    <row r="26925" ht="15" customHeight="1"/>
    <row r="26926" ht="15" customHeight="1"/>
    <row r="26927" ht="15" customHeight="1"/>
    <row r="26928" ht="15" customHeight="1"/>
    <row r="26929" ht="15" customHeight="1"/>
    <row r="26930" ht="15" customHeight="1"/>
    <row r="26931" ht="15" customHeight="1"/>
    <row r="26932" ht="15" customHeight="1"/>
    <row r="26933" ht="15" customHeight="1"/>
    <row r="26934" ht="15" customHeight="1"/>
    <row r="26935" ht="15" customHeight="1"/>
    <row r="26936" ht="15" customHeight="1"/>
    <row r="26937" ht="15" customHeight="1"/>
    <row r="26938" ht="15" customHeight="1"/>
    <row r="26939" ht="15" customHeight="1"/>
    <row r="26940" ht="15" customHeight="1"/>
    <row r="26941" ht="15" customHeight="1"/>
    <row r="26942" ht="15" customHeight="1"/>
    <row r="26943" ht="15" customHeight="1"/>
    <row r="26944" ht="15" customHeight="1"/>
    <row r="26945" ht="15" customHeight="1"/>
    <row r="26946" ht="15" customHeight="1"/>
    <row r="26947" ht="15" customHeight="1"/>
    <row r="26948" ht="15" customHeight="1"/>
    <row r="26949" ht="15" customHeight="1"/>
    <row r="26950" ht="15" customHeight="1"/>
    <row r="26951" ht="15" customHeight="1"/>
    <row r="26952" ht="15" customHeight="1"/>
    <row r="26953" ht="15" customHeight="1"/>
    <row r="26954" ht="15" customHeight="1"/>
    <row r="26955" ht="15" customHeight="1"/>
    <row r="26956" ht="15" customHeight="1"/>
    <row r="26957" ht="15" customHeight="1"/>
    <row r="26958" ht="15" customHeight="1"/>
    <row r="26959" ht="15" customHeight="1"/>
    <row r="26960" ht="15" customHeight="1"/>
    <row r="26961" ht="15" customHeight="1"/>
    <row r="26962" ht="15" customHeight="1"/>
    <row r="26963" ht="15" customHeight="1"/>
    <row r="26964" ht="15" customHeight="1"/>
    <row r="26965" ht="15" customHeight="1"/>
    <row r="26966" ht="15" customHeight="1"/>
    <row r="26967" ht="15" customHeight="1"/>
    <row r="26968" ht="15" customHeight="1"/>
    <row r="26969" ht="15" customHeight="1"/>
    <row r="26970" ht="15" customHeight="1"/>
    <row r="26971" ht="15" customHeight="1"/>
    <row r="26972" ht="15" customHeight="1"/>
    <row r="26973" ht="15" customHeight="1"/>
    <row r="26974" ht="15" customHeight="1"/>
    <row r="26975" ht="15" customHeight="1"/>
    <row r="26976" ht="15" customHeight="1"/>
    <row r="26977" ht="15" customHeight="1"/>
    <row r="26978" ht="15" customHeight="1"/>
    <row r="26979" ht="15" customHeight="1"/>
    <row r="26980" ht="15" customHeight="1"/>
    <row r="26981" ht="15" customHeight="1"/>
    <row r="26982" ht="15" customHeight="1"/>
    <row r="26983" ht="15" customHeight="1"/>
    <row r="26984" ht="15" customHeight="1"/>
    <row r="26985" ht="15" customHeight="1"/>
    <row r="26986" ht="15" customHeight="1"/>
    <row r="26987" ht="15" customHeight="1"/>
    <row r="26988" ht="15" customHeight="1"/>
    <row r="26989" ht="15" customHeight="1"/>
    <row r="26990" ht="15" customHeight="1"/>
    <row r="26991" ht="15" customHeight="1"/>
    <row r="26992" ht="15" customHeight="1"/>
    <row r="26993" ht="15" customHeight="1"/>
    <row r="26994" ht="15" customHeight="1"/>
    <row r="26995" ht="15" customHeight="1"/>
    <row r="26996" ht="15" customHeight="1"/>
    <row r="26997" ht="15" customHeight="1"/>
    <row r="26998" ht="15" customHeight="1"/>
    <row r="26999" ht="15" customHeight="1"/>
    <row r="27000" ht="15" customHeight="1"/>
    <row r="27001" ht="15" customHeight="1"/>
    <row r="27002" ht="15" customHeight="1"/>
    <row r="27003" ht="15" customHeight="1"/>
    <row r="27004" ht="15" customHeight="1"/>
    <row r="27005" ht="15" customHeight="1"/>
    <row r="27006" ht="15" customHeight="1"/>
    <row r="27007" ht="15" customHeight="1"/>
    <row r="27008" ht="15" customHeight="1"/>
    <row r="27009" ht="15" customHeight="1"/>
    <row r="27010" ht="15" customHeight="1"/>
    <row r="27011" ht="15" customHeight="1"/>
    <row r="27012" ht="15" customHeight="1"/>
    <row r="27013" ht="15" customHeight="1"/>
    <row r="27014" ht="15" customHeight="1"/>
    <row r="27015" ht="15" customHeight="1"/>
    <row r="27016" ht="15" customHeight="1"/>
    <row r="27017" ht="15" customHeight="1"/>
    <row r="27018" ht="15" customHeight="1"/>
    <row r="27019" ht="15" customHeight="1"/>
    <row r="27020" ht="15" customHeight="1"/>
    <row r="27021" ht="15" customHeight="1"/>
    <row r="27022" ht="15" customHeight="1"/>
    <row r="27023" ht="15" customHeight="1"/>
    <row r="27024" ht="15" customHeight="1"/>
    <row r="27025" ht="15" customHeight="1"/>
    <row r="27026" ht="15" customHeight="1"/>
    <row r="27027" ht="15" customHeight="1"/>
    <row r="27028" ht="15" customHeight="1"/>
    <row r="27029" ht="15" customHeight="1"/>
    <row r="27030" ht="15" customHeight="1"/>
    <row r="27031" ht="15" customHeight="1"/>
    <row r="27032" ht="15" customHeight="1"/>
    <row r="27033" ht="15" customHeight="1"/>
    <row r="27034" ht="15" customHeight="1"/>
    <row r="27035" ht="15" customHeight="1"/>
    <row r="27036" ht="15" customHeight="1"/>
    <row r="27037" ht="15" customHeight="1"/>
    <row r="27038" ht="15" customHeight="1"/>
    <row r="27039" ht="15" customHeight="1"/>
    <row r="27040" ht="15" customHeight="1"/>
    <row r="27041" ht="15" customHeight="1"/>
    <row r="27042" ht="15" customHeight="1"/>
    <row r="27043" ht="15" customHeight="1"/>
    <row r="27044" ht="15" customHeight="1"/>
    <row r="27045" ht="15" customHeight="1"/>
    <row r="27046" ht="15" customHeight="1"/>
    <row r="27047" ht="15" customHeight="1"/>
    <row r="27048" ht="15" customHeight="1"/>
    <row r="27049" ht="15" customHeight="1"/>
    <row r="27050" ht="15" customHeight="1"/>
    <row r="27051" ht="15" customHeight="1"/>
    <row r="27052" ht="15" customHeight="1"/>
    <row r="27053" ht="15" customHeight="1"/>
    <row r="27054" ht="15" customHeight="1"/>
    <row r="27055" ht="15" customHeight="1"/>
    <row r="27056" ht="15" customHeight="1"/>
    <row r="27057" ht="15" customHeight="1"/>
    <row r="27058" ht="15" customHeight="1"/>
    <row r="27059" ht="15" customHeight="1"/>
    <row r="27060" ht="15" customHeight="1"/>
    <row r="27061" ht="15" customHeight="1"/>
    <row r="27062" ht="15" customHeight="1"/>
    <row r="27063" ht="15" customHeight="1"/>
    <row r="27064" ht="15" customHeight="1"/>
    <row r="27065" ht="15" customHeight="1"/>
    <row r="27066" ht="15" customHeight="1"/>
    <row r="27067" ht="15" customHeight="1"/>
    <row r="27068" ht="15" customHeight="1"/>
    <row r="27069" ht="15" customHeight="1"/>
    <row r="27070" ht="15" customHeight="1"/>
    <row r="27071" ht="15" customHeight="1"/>
    <row r="27072" ht="15" customHeight="1"/>
    <row r="27073" ht="15" customHeight="1"/>
    <row r="27074" ht="15" customHeight="1"/>
    <row r="27075" ht="15" customHeight="1"/>
    <row r="27076" ht="15" customHeight="1"/>
    <row r="27077" ht="15" customHeight="1"/>
    <row r="27078" ht="15" customHeight="1"/>
    <row r="27079" ht="15" customHeight="1"/>
    <row r="27080" ht="15" customHeight="1"/>
    <row r="27081" ht="15" customHeight="1"/>
    <row r="27082" ht="15" customHeight="1"/>
    <row r="27083" ht="15" customHeight="1"/>
    <row r="27084" ht="15" customHeight="1"/>
    <row r="27085" ht="15" customHeight="1"/>
    <row r="27086" ht="15" customHeight="1"/>
    <row r="27087" ht="15" customHeight="1"/>
    <row r="27088" ht="15" customHeight="1"/>
    <row r="27089" ht="15" customHeight="1"/>
    <row r="27090" ht="15" customHeight="1"/>
    <row r="27091" ht="15" customHeight="1"/>
    <row r="27092" ht="15" customHeight="1"/>
    <row r="27093" ht="15" customHeight="1"/>
    <row r="27094" ht="15" customHeight="1"/>
    <row r="27095" ht="15" customHeight="1"/>
    <row r="27096" ht="15" customHeight="1"/>
    <row r="27097" ht="15" customHeight="1"/>
    <row r="27098" ht="15" customHeight="1"/>
    <row r="27099" ht="15" customHeight="1"/>
    <row r="27100" ht="15" customHeight="1"/>
    <row r="27101" ht="15" customHeight="1"/>
    <row r="27102" ht="15" customHeight="1"/>
    <row r="27103" ht="15" customHeight="1"/>
    <row r="27104" ht="15" customHeight="1"/>
    <row r="27105" ht="15" customHeight="1"/>
    <row r="27106" ht="15" customHeight="1"/>
    <row r="27107" ht="15" customHeight="1"/>
    <row r="27108" ht="15" customHeight="1"/>
    <row r="27109" ht="15" customHeight="1"/>
    <row r="27110" ht="15" customHeight="1"/>
    <row r="27111" ht="15" customHeight="1"/>
    <row r="27112" ht="15" customHeight="1"/>
    <row r="27113" ht="15" customHeight="1"/>
    <row r="27114" ht="15" customHeight="1"/>
    <row r="27115" ht="15" customHeight="1"/>
    <row r="27116" ht="15" customHeight="1"/>
    <row r="27117" ht="15" customHeight="1"/>
    <row r="27118" ht="15" customHeight="1"/>
    <row r="27119" ht="15" customHeight="1"/>
    <row r="27120" ht="15" customHeight="1"/>
    <row r="27121" ht="15" customHeight="1"/>
    <row r="27122" ht="15" customHeight="1"/>
    <row r="27123" ht="15" customHeight="1"/>
    <row r="27124" ht="15" customHeight="1"/>
    <row r="27125" ht="15" customHeight="1"/>
    <row r="27126" ht="15" customHeight="1"/>
    <row r="27127" ht="15" customHeight="1"/>
    <row r="27128" ht="15" customHeight="1"/>
    <row r="27129" ht="15" customHeight="1"/>
    <row r="27130" ht="15" customHeight="1"/>
    <row r="27131" ht="15" customHeight="1"/>
    <row r="27132" ht="15" customHeight="1"/>
    <row r="27133" ht="15" customHeight="1"/>
    <row r="27134" ht="15" customHeight="1"/>
    <row r="27135" ht="15" customHeight="1"/>
    <row r="27136" ht="15" customHeight="1"/>
    <row r="27137" ht="15" customHeight="1"/>
    <row r="27138" ht="15" customHeight="1"/>
    <row r="27139" ht="15" customHeight="1"/>
    <row r="27140" ht="15" customHeight="1"/>
    <row r="27141" ht="15" customHeight="1"/>
    <row r="27142" ht="15" customHeight="1"/>
    <row r="27143" ht="15" customHeight="1"/>
    <row r="27144" ht="15" customHeight="1"/>
    <row r="27145" ht="15" customHeight="1"/>
    <row r="27146" ht="15" customHeight="1"/>
    <row r="27147" ht="15" customHeight="1"/>
    <row r="27148" ht="15" customHeight="1"/>
    <row r="27149" ht="15" customHeight="1"/>
    <row r="27150" ht="15" customHeight="1"/>
    <row r="27151" ht="15" customHeight="1"/>
    <row r="27152" ht="15" customHeight="1"/>
    <row r="27153" ht="15" customHeight="1"/>
    <row r="27154" ht="15" customHeight="1"/>
    <row r="27155" ht="15" customHeight="1"/>
    <row r="27156" ht="15" customHeight="1"/>
    <row r="27157" ht="15" customHeight="1"/>
    <row r="27158" ht="15" customHeight="1"/>
    <row r="27159" ht="15" customHeight="1"/>
    <row r="27160" ht="15" customHeight="1"/>
    <row r="27161" ht="15" customHeight="1"/>
    <row r="27162" ht="15" customHeight="1"/>
    <row r="27163" ht="15" customHeight="1"/>
    <row r="27164" ht="15" customHeight="1"/>
    <row r="27165" ht="15" customHeight="1"/>
    <row r="27166" ht="15" customHeight="1"/>
    <row r="27167" ht="15" customHeight="1"/>
    <row r="27168" ht="15" customHeight="1"/>
    <row r="27169" ht="15" customHeight="1"/>
    <row r="27170" ht="15" customHeight="1"/>
    <row r="27171" ht="15" customHeight="1"/>
    <row r="27172" ht="15" customHeight="1"/>
    <row r="27173" ht="15" customHeight="1"/>
    <row r="27174" ht="15" customHeight="1"/>
    <row r="27175" ht="15" customHeight="1"/>
    <row r="27176" ht="15" customHeight="1"/>
    <row r="27177" ht="15" customHeight="1"/>
    <row r="27178" ht="15" customHeight="1"/>
    <row r="27179" ht="15" customHeight="1"/>
    <row r="27180" ht="15" customHeight="1"/>
    <row r="27181" ht="15" customHeight="1"/>
    <row r="27182" ht="15" customHeight="1"/>
    <row r="27183" ht="15" customHeight="1"/>
    <row r="27184" ht="15" customHeight="1"/>
    <row r="27185" ht="15" customHeight="1"/>
    <row r="27186" ht="15" customHeight="1"/>
    <row r="27187" ht="15" customHeight="1"/>
    <row r="27188" ht="15" customHeight="1"/>
    <row r="27189" ht="15" customHeight="1"/>
    <row r="27190" ht="15" customHeight="1"/>
    <row r="27191" ht="15" customHeight="1"/>
    <row r="27192" ht="15" customHeight="1"/>
    <row r="27193" ht="15" customHeight="1"/>
    <row r="27194" ht="15" customHeight="1"/>
    <row r="27195" ht="15" customHeight="1"/>
    <row r="27196" ht="15" customHeight="1"/>
    <row r="27197" ht="15" customHeight="1"/>
    <row r="27198" ht="15" customHeight="1"/>
    <row r="27199" ht="15" customHeight="1"/>
    <row r="27200" ht="15" customHeight="1"/>
    <row r="27201" ht="15" customHeight="1"/>
    <row r="27202" ht="15" customHeight="1"/>
    <row r="27203" ht="15" customHeight="1"/>
    <row r="27204" ht="15" customHeight="1"/>
    <row r="27205" ht="15" customHeight="1"/>
    <row r="27206" ht="15" customHeight="1"/>
    <row r="27207" ht="15" customHeight="1"/>
    <row r="27208" ht="15" customHeight="1"/>
    <row r="27209" ht="15" customHeight="1"/>
    <row r="27210" ht="15" customHeight="1"/>
    <row r="27211" ht="15" customHeight="1"/>
    <row r="27212" ht="15" customHeight="1"/>
    <row r="27213" ht="15" customHeight="1"/>
    <row r="27214" ht="15" customHeight="1"/>
    <row r="27215" ht="15" customHeight="1"/>
    <row r="27216" ht="15" customHeight="1"/>
    <row r="27217" ht="15" customHeight="1"/>
    <row r="27218" ht="15" customHeight="1"/>
    <row r="27219" ht="15" customHeight="1"/>
    <row r="27220" ht="15" customHeight="1"/>
    <row r="27221" ht="15" customHeight="1"/>
    <row r="27222" ht="15" customHeight="1"/>
    <row r="27223" ht="15" customHeight="1"/>
    <row r="27224" ht="15" customHeight="1"/>
    <row r="27225" ht="15" customHeight="1"/>
    <row r="27226" ht="15" customHeight="1"/>
    <row r="27227" ht="15" customHeight="1"/>
    <row r="27228" ht="15" customHeight="1"/>
    <row r="27229" ht="15" customHeight="1"/>
    <row r="27230" ht="15" customHeight="1"/>
    <row r="27231" ht="15" customHeight="1"/>
    <row r="27232" ht="15" customHeight="1"/>
    <row r="27233" ht="15" customHeight="1"/>
    <row r="27234" ht="15" customHeight="1"/>
    <row r="27235" ht="15" customHeight="1"/>
    <row r="27236" ht="15" customHeight="1"/>
    <row r="27237" ht="15" customHeight="1"/>
    <row r="27238" ht="15" customHeight="1"/>
    <row r="27239" ht="15" customHeight="1"/>
    <row r="27240" ht="15" customHeight="1"/>
    <row r="27241" ht="15" customHeight="1"/>
    <row r="27242" ht="15" customHeight="1"/>
    <row r="27243" ht="15" customHeight="1"/>
    <row r="27244" ht="15" customHeight="1"/>
    <row r="27245" ht="15" customHeight="1"/>
    <row r="27246" ht="15" customHeight="1"/>
    <row r="27247" ht="15" customHeight="1"/>
    <row r="27248" ht="15" customHeight="1"/>
    <row r="27249" ht="15" customHeight="1"/>
    <row r="27250" ht="15" customHeight="1"/>
    <row r="27251" ht="15" customHeight="1"/>
    <row r="27252" ht="15" customHeight="1"/>
    <row r="27253" ht="15" customHeight="1"/>
    <row r="27254" ht="15" customHeight="1"/>
    <row r="27255" ht="15" customHeight="1"/>
    <row r="27256" ht="15" customHeight="1"/>
    <row r="27257" ht="15" customHeight="1"/>
    <row r="27258" ht="15" customHeight="1"/>
    <row r="27259" ht="15" customHeight="1"/>
    <row r="27260" ht="15" customHeight="1"/>
    <row r="27261" ht="15" customHeight="1"/>
    <row r="27262" ht="15" customHeight="1"/>
    <row r="27263" ht="15" customHeight="1"/>
    <row r="27264" ht="15" customHeight="1"/>
    <row r="27265" ht="15" customHeight="1"/>
    <row r="27266" ht="15" customHeight="1"/>
    <row r="27267" ht="15" customHeight="1"/>
    <row r="27268" ht="15" customHeight="1"/>
    <row r="27269" ht="15" customHeight="1"/>
    <row r="27270" ht="15" customHeight="1"/>
    <row r="27271" ht="15" customHeight="1"/>
    <row r="27272" ht="15" customHeight="1"/>
    <row r="27273" ht="15" customHeight="1"/>
    <row r="27274" ht="15" customHeight="1"/>
    <row r="27275" ht="15" customHeight="1"/>
    <row r="27276" ht="15" customHeight="1"/>
    <row r="27277" ht="15" customHeight="1"/>
    <row r="27278" ht="15" customHeight="1"/>
    <row r="27279" ht="15" customHeight="1"/>
    <row r="27280" ht="15" customHeight="1"/>
    <row r="27281" ht="15" customHeight="1"/>
    <row r="27282" ht="15" customHeight="1"/>
    <row r="27283" ht="15" customHeight="1"/>
    <row r="27284" ht="15" customHeight="1"/>
    <row r="27285" ht="15" customHeight="1"/>
    <row r="27286" ht="15" customHeight="1"/>
    <row r="27287" ht="15" customHeight="1"/>
    <row r="27288" ht="15" customHeight="1"/>
    <row r="27289" ht="15" customHeight="1"/>
    <row r="27290" ht="15" customHeight="1"/>
    <row r="27291" ht="15" customHeight="1"/>
    <row r="27292" ht="15" customHeight="1"/>
    <row r="27293" ht="15" customHeight="1"/>
    <row r="27294" ht="15" customHeight="1"/>
    <row r="27295" ht="15" customHeight="1"/>
    <row r="27296" ht="15" customHeight="1"/>
    <row r="27297" ht="15" customHeight="1"/>
    <row r="27298" ht="15" customHeight="1"/>
    <row r="27299" ht="15" customHeight="1"/>
    <row r="27300" ht="15" customHeight="1"/>
    <row r="27301" ht="15" customHeight="1"/>
    <row r="27302" ht="15" customHeight="1"/>
    <row r="27303" ht="15" customHeight="1"/>
    <row r="27304" ht="15" customHeight="1"/>
    <row r="27305" ht="15" customHeight="1"/>
    <row r="27306" ht="15" customHeight="1"/>
    <row r="27307" ht="15" customHeight="1"/>
    <row r="27308" ht="15" customHeight="1"/>
    <row r="27309" ht="15" customHeight="1"/>
    <row r="27310" ht="15" customHeight="1"/>
    <row r="27311" ht="15" customHeight="1"/>
    <row r="27312" ht="15" customHeight="1"/>
    <row r="27313" ht="15" customHeight="1"/>
    <row r="27314" ht="15" customHeight="1"/>
    <row r="27315" ht="15" customHeight="1"/>
    <row r="27316" ht="15" customHeight="1"/>
    <row r="27317" ht="15" customHeight="1"/>
    <row r="27318" ht="15" customHeight="1"/>
    <row r="27319" ht="15" customHeight="1"/>
    <row r="27320" ht="15" customHeight="1"/>
    <row r="27321" ht="15" customHeight="1"/>
    <row r="27322" ht="15" customHeight="1"/>
    <row r="27323" ht="15" customHeight="1"/>
    <row r="27324" ht="15" customHeight="1"/>
    <row r="27325" ht="15" customHeight="1"/>
    <row r="27326" ht="15" customHeight="1"/>
    <row r="27327" ht="15" customHeight="1"/>
    <row r="27328" ht="15" customHeight="1"/>
    <row r="27329" ht="15" customHeight="1"/>
    <row r="27330" ht="15" customHeight="1"/>
    <row r="27331" ht="15" customHeight="1"/>
    <row r="27332" ht="15" customHeight="1"/>
    <row r="27333" ht="15" customHeight="1"/>
    <row r="27334" ht="15" customHeight="1"/>
    <row r="27335" ht="15" customHeight="1"/>
    <row r="27336" ht="15" customHeight="1"/>
    <row r="27337" ht="15" customHeight="1"/>
    <row r="27338" ht="15" customHeight="1"/>
    <row r="27339" ht="15" customHeight="1"/>
    <row r="27340" ht="15" customHeight="1"/>
    <row r="27341" ht="15" customHeight="1"/>
    <row r="27342" ht="15" customHeight="1"/>
    <row r="27343" ht="15" customHeight="1"/>
    <row r="27344" ht="15" customHeight="1"/>
    <row r="27345" ht="15" customHeight="1"/>
    <row r="27346" ht="15" customHeight="1"/>
    <row r="27347" ht="15" customHeight="1"/>
    <row r="27348" ht="15" customHeight="1"/>
    <row r="27349" ht="15" customHeight="1"/>
    <row r="27350" ht="15" customHeight="1"/>
    <row r="27351" ht="15" customHeight="1"/>
    <row r="27352" ht="15" customHeight="1"/>
    <row r="27353" ht="15" customHeight="1"/>
    <row r="27354" ht="15" customHeight="1"/>
    <row r="27355" ht="15" customHeight="1"/>
    <row r="27356" ht="15" customHeight="1"/>
    <row r="27357" ht="15" customHeight="1"/>
    <row r="27358" ht="15" customHeight="1"/>
    <row r="27359" ht="15" customHeight="1"/>
    <row r="27360" ht="15" customHeight="1"/>
    <row r="27361" ht="15" customHeight="1"/>
    <row r="27362" ht="15" customHeight="1"/>
    <row r="27363" ht="15" customHeight="1"/>
    <row r="27364" ht="15" customHeight="1"/>
    <row r="27365" ht="15" customHeight="1"/>
    <row r="27366" ht="15" customHeight="1"/>
    <row r="27367" ht="15" customHeight="1"/>
    <row r="27368" ht="15" customHeight="1"/>
    <row r="27369" ht="15" customHeight="1"/>
    <row r="27370" ht="15" customHeight="1"/>
    <row r="27371" ht="15" customHeight="1"/>
    <row r="27372" ht="15" customHeight="1"/>
    <row r="27373" ht="15" customHeight="1"/>
    <row r="27374" ht="15" customHeight="1"/>
    <row r="27375" ht="15" customHeight="1"/>
    <row r="27376" ht="15" customHeight="1"/>
    <row r="27377" ht="15" customHeight="1"/>
    <row r="27378" ht="15" customHeight="1"/>
    <row r="27379" ht="15" customHeight="1"/>
    <row r="27380" ht="15" customHeight="1"/>
    <row r="27381" ht="15" customHeight="1"/>
    <row r="27382" ht="15" customHeight="1"/>
    <row r="27383" ht="15" customHeight="1"/>
    <row r="27384" ht="15" customHeight="1"/>
    <row r="27385" ht="15" customHeight="1"/>
    <row r="27386" ht="15" customHeight="1"/>
    <row r="27387" ht="15" customHeight="1"/>
    <row r="27388" ht="15" customHeight="1"/>
    <row r="27389" ht="15" customHeight="1"/>
    <row r="27390" ht="15" customHeight="1"/>
    <row r="27391" ht="15" customHeight="1"/>
    <row r="27392" ht="15" customHeight="1"/>
    <row r="27393" ht="15" customHeight="1"/>
    <row r="27394" ht="15" customHeight="1"/>
    <row r="27395" ht="15" customHeight="1"/>
    <row r="27396" ht="15" customHeight="1"/>
    <row r="27397" ht="15" customHeight="1"/>
    <row r="27398" ht="15" customHeight="1"/>
    <row r="27399" ht="15" customHeight="1"/>
    <row r="27400" ht="15" customHeight="1"/>
    <row r="27401" ht="15" customHeight="1"/>
    <row r="27402" ht="15" customHeight="1"/>
    <row r="27403" ht="15" customHeight="1"/>
    <row r="27404" ht="15" customHeight="1"/>
    <row r="27405" ht="15" customHeight="1"/>
    <row r="27406" ht="15" customHeight="1"/>
    <row r="27407" ht="15" customHeight="1"/>
    <row r="27408" ht="15" customHeight="1"/>
    <row r="27409" ht="15" customHeight="1"/>
    <row r="27410" ht="15" customHeight="1"/>
    <row r="27411" ht="15" customHeight="1"/>
    <row r="27412" ht="15" customHeight="1"/>
    <row r="27413" ht="15" customHeight="1"/>
    <row r="27414" ht="15" customHeight="1"/>
    <row r="27415" ht="15" customHeight="1"/>
    <row r="27416" ht="15" customHeight="1"/>
    <row r="27417" ht="15" customHeight="1"/>
    <row r="27418" ht="15" customHeight="1"/>
    <row r="27419" ht="15" customHeight="1"/>
    <row r="27420" ht="15" customHeight="1"/>
    <row r="27421" ht="15" customHeight="1"/>
    <row r="27422" ht="15" customHeight="1"/>
    <row r="27423" ht="15" customHeight="1"/>
    <row r="27424" ht="15" customHeight="1"/>
    <row r="27425" ht="15" customHeight="1"/>
    <row r="27426" ht="15" customHeight="1"/>
    <row r="27427" ht="15" customHeight="1"/>
    <row r="27428" ht="15" customHeight="1"/>
    <row r="27429" ht="15" customHeight="1"/>
    <row r="27430" ht="15" customHeight="1"/>
    <row r="27431" ht="15" customHeight="1"/>
    <row r="27432" ht="15" customHeight="1"/>
    <row r="27433" ht="15" customHeight="1"/>
    <row r="27434" ht="15" customHeight="1"/>
    <row r="27435" ht="15" customHeight="1"/>
    <row r="27436" ht="15" customHeight="1"/>
    <row r="27437" ht="15" customHeight="1"/>
    <row r="27438" ht="15" customHeight="1"/>
    <row r="27439" ht="15" customHeight="1"/>
    <row r="27440" ht="15" customHeight="1"/>
    <row r="27441" ht="15" customHeight="1"/>
    <row r="27442" ht="15" customHeight="1"/>
    <row r="27443" ht="15" customHeight="1"/>
    <row r="27444" ht="15" customHeight="1"/>
    <row r="27445" ht="15" customHeight="1"/>
    <row r="27446" ht="15" customHeight="1"/>
    <row r="27447" ht="15" customHeight="1"/>
    <row r="27448" ht="15" customHeight="1"/>
    <row r="27449" ht="15" customHeight="1"/>
    <row r="27450" ht="15" customHeight="1"/>
    <row r="27451" ht="15" customHeight="1"/>
    <row r="27452" ht="15" customHeight="1"/>
    <row r="27453" ht="15" customHeight="1"/>
    <row r="27454" ht="15" customHeight="1"/>
    <row r="27455" ht="15" customHeight="1"/>
    <row r="27456" ht="15" customHeight="1"/>
    <row r="27457" ht="15" customHeight="1"/>
    <row r="27458" ht="15" customHeight="1"/>
    <row r="27459" ht="15" customHeight="1"/>
    <row r="27460" ht="15" customHeight="1"/>
    <row r="27461" ht="15" customHeight="1"/>
    <row r="27462" ht="15" customHeight="1"/>
    <row r="27463" ht="15" customHeight="1"/>
    <row r="27464" ht="15" customHeight="1"/>
    <row r="27465" ht="15" customHeight="1"/>
    <row r="27466" ht="15" customHeight="1"/>
    <row r="27467" ht="15" customHeight="1"/>
    <row r="27468" ht="15" customHeight="1"/>
    <row r="27469" ht="15" customHeight="1"/>
    <row r="27470" ht="15" customHeight="1"/>
    <row r="27471" ht="15" customHeight="1"/>
    <row r="27472" ht="15" customHeight="1"/>
    <row r="27473" ht="15" customHeight="1"/>
    <row r="27474" ht="15" customHeight="1"/>
    <row r="27475" ht="15" customHeight="1"/>
    <row r="27476" ht="15" customHeight="1"/>
    <row r="27477" ht="15" customHeight="1"/>
    <row r="27478" ht="15" customHeight="1"/>
    <row r="27479" ht="15" customHeight="1"/>
    <row r="27480" ht="15" customHeight="1"/>
    <row r="27481" ht="15" customHeight="1"/>
    <row r="27482" ht="15" customHeight="1"/>
    <row r="27483" ht="15" customHeight="1"/>
    <row r="27484" ht="15" customHeight="1"/>
    <row r="27485" ht="15" customHeight="1"/>
    <row r="27486" ht="15" customHeight="1"/>
    <row r="27487" ht="15" customHeight="1"/>
    <row r="27488" ht="15" customHeight="1"/>
    <row r="27489" ht="15" customHeight="1"/>
    <row r="27490" ht="15" customHeight="1"/>
    <row r="27491" ht="15" customHeight="1"/>
    <row r="27492" ht="15" customHeight="1"/>
    <row r="27493" ht="15" customHeight="1"/>
    <row r="27494" ht="15" customHeight="1"/>
    <row r="27495" ht="15" customHeight="1"/>
    <row r="27496" ht="15" customHeight="1"/>
    <row r="27497" ht="15" customHeight="1"/>
    <row r="27498" ht="15" customHeight="1"/>
    <row r="27499" ht="15" customHeight="1"/>
    <row r="27500" ht="15" customHeight="1"/>
    <row r="27501" ht="15" customHeight="1"/>
    <row r="27502" ht="15" customHeight="1"/>
    <row r="27503" ht="15" customHeight="1"/>
    <row r="27504" ht="15" customHeight="1"/>
    <row r="27505" ht="15" customHeight="1"/>
    <row r="27506" ht="15" customHeight="1"/>
    <row r="27507" ht="15" customHeight="1"/>
    <row r="27508" ht="15" customHeight="1"/>
    <row r="27509" ht="15" customHeight="1"/>
    <row r="27510" ht="15" customHeight="1"/>
    <row r="27511" ht="15" customHeight="1"/>
    <row r="27512" ht="15" customHeight="1"/>
    <row r="27513" ht="15" customHeight="1"/>
    <row r="27514" ht="15" customHeight="1"/>
    <row r="27515" ht="15" customHeight="1"/>
    <row r="27516" ht="15" customHeight="1"/>
    <row r="27517" ht="15" customHeight="1"/>
    <row r="27518" ht="15" customHeight="1"/>
    <row r="27519" ht="15" customHeight="1"/>
    <row r="27520" ht="15" customHeight="1"/>
    <row r="27521" ht="15" customHeight="1"/>
    <row r="27522" ht="15" customHeight="1"/>
    <row r="27523" ht="15" customHeight="1"/>
    <row r="27524" ht="15" customHeight="1"/>
    <row r="27525" ht="15" customHeight="1"/>
    <row r="27526" ht="15" customHeight="1"/>
    <row r="27527" ht="15" customHeight="1"/>
    <row r="27528" ht="15" customHeight="1"/>
    <row r="27529" ht="15" customHeight="1"/>
    <row r="27530" ht="15" customHeight="1"/>
    <row r="27531" ht="15" customHeight="1"/>
    <row r="27532" ht="15" customHeight="1"/>
    <row r="27533" ht="15" customHeight="1"/>
    <row r="27534" ht="15" customHeight="1"/>
    <row r="27535" ht="15" customHeight="1"/>
    <row r="27536" ht="15" customHeight="1"/>
    <row r="27537" ht="15" customHeight="1"/>
    <row r="27538" ht="15" customHeight="1"/>
    <row r="27539" ht="15" customHeight="1"/>
    <row r="27540" ht="15" customHeight="1"/>
    <row r="27541" ht="15" customHeight="1"/>
    <row r="27542" ht="15" customHeight="1"/>
    <row r="27543" ht="15" customHeight="1"/>
    <row r="27544" ht="15" customHeight="1"/>
    <row r="27545" ht="15" customHeight="1"/>
    <row r="27546" ht="15" customHeight="1"/>
    <row r="27547" ht="15" customHeight="1"/>
    <row r="27548" ht="15" customHeight="1"/>
    <row r="27549" ht="15" customHeight="1"/>
    <row r="27550" ht="15" customHeight="1"/>
    <row r="27551" ht="15" customHeight="1"/>
    <row r="27552" ht="15" customHeight="1"/>
    <row r="27553" ht="15" customHeight="1"/>
    <row r="27554" ht="15" customHeight="1"/>
    <row r="27555" ht="15" customHeight="1"/>
    <row r="27556" ht="15" customHeight="1"/>
    <row r="27557" ht="15" customHeight="1"/>
    <row r="27558" ht="15" customHeight="1"/>
    <row r="27559" ht="15" customHeight="1"/>
    <row r="27560" ht="15" customHeight="1"/>
    <row r="27561" ht="15" customHeight="1"/>
    <row r="27562" ht="15" customHeight="1"/>
    <row r="27563" ht="15" customHeight="1"/>
    <row r="27564" ht="15" customHeight="1"/>
    <row r="27565" ht="15" customHeight="1"/>
    <row r="27566" ht="15" customHeight="1"/>
    <row r="27567" ht="15" customHeight="1"/>
    <row r="27568" ht="15" customHeight="1"/>
    <row r="27569" ht="15" customHeight="1"/>
    <row r="27570" ht="15" customHeight="1"/>
    <row r="27571" ht="15" customHeight="1"/>
    <row r="27572" ht="15" customHeight="1"/>
    <row r="27573" ht="15" customHeight="1"/>
    <row r="27574" ht="15" customHeight="1"/>
    <row r="27575" ht="15" customHeight="1"/>
    <row r="27576" ht="15" customHeight="1"/>
    <row r="27577" ht="15" customHeight="1"/>
    <row r="27578" ht="15" customHeight="1"/>
    <row r="27579" ht="15" customHeight="1"/>
    <row r="27580" ht="15" customHeight="1"/>
    <row r="27581" ht="15" customHeight="1"/>
    <row r="27582" ht="15" customHeight="1"/>
    <row r="27583" ht="15" customHeight="1"/>
    <row r="27584" ht="15" customHeight="1"/>
    <row r="27585" ht="15" customHeight="1"/>
    <row r="27586" ht="15" customHeight="1"/>
    <row r="27587" ht="15" customHeight="1"/>
    <row r="27588" ht="15" customHeight="1"/>
    <row r="27589" ht="15" customHeight="1"/>
    <row r="27590" ht="15" customHeight="1"/>
    <row r="27591" ht="15" customHeight="1"/>
    <row r="27592" ht="15" customHeight="1"/>
    <row r="27593" ht="15" customHeight="1"/>
    <row r="27594" ht="15" customHeight="1"/>
    <row r="27595" ht="15" customHeight="1"/>
    <row r="27596" ht="15" customHeight="1"/>
    <row r="27597" ht="15" customHeight="1"/>
    <row r="27598" ht="15" customHeight="1"/>
    <row r="27599" ht="15" customHeight="1"/>
    <row r="27600" ht="15" customHeight="1"/>
    <row r="27601" ht="15" customHeight="1"/>
    <row r="27602" ht="15" customHeight="1"/>
    <row r="27603" ht="15" customHeight="1"/>
    <row r="27604" ht="15" customHeight="1"/>
    <row r="27605" ht="15" customHeight="1"/>
    <row r="27606" ht="15" customHeight="1"/>
    <row r="27607" ht="15" customHeight="1"/>
    <row r="27608" ht="15" customHeight="1"/>
    <row r="27609" ht="15" customHeight="1"/>
    <row r="27610" ht="15" customHeight="1"/>
    <row r="27611" ht="15" customHeight="1"/>
    <row r="27612" ht="15" customHeight="1"/>
    <row r="27613" ht="15" customHeight="1"/>
    <row r="27614" ht="15" customHeight="1"/>
    <row r="27615" ht="15" customHeight="1"/>
    <row r="27616" ht="15" customHeight="1"/>
    <row r="27617" ht="15" customHeight="1"/>
    <row r="27618" ht="15" customHeight="1"/>
    <row r="27619" ht="15" customHeight="1"/>
    <row r="27620" ht="15" customHeight="1"/>
    <row r="27621" ht="15" customHeight="1"/>
    <row r="27622" ht="15" customHeight="1"/>
    <row r="27623" ht="15" customHeight="1"/>
    <row r="27624" ht="15" customHeight="1"/>
    <row r="27625" ht="15" customHeight="1"/>
    <row r="27626" ht="15" customHeight="1"/>
    <row r="27627" ht="15" customHeight="1"/>
    <row r="27628" ht="15" customHeight="1"/>
    <row r="27629" ht="15" customHeight="1"/>
    <row r="27630" ht="15" customHeight="1"/>
    <row r="27631" ht="15" customHeight="1"/>
    <row r="27632" ht="15" customHeight="1"/>
    <row r="27633" ht="15" customHeight="1"/>
    <row r="27634" ht="15" customHeight="1"/>
    <row r="27635" ht="15" customHeight="1"/>
    <row r="27636" ht="15" customHeight="1"/>
    <row r="27637" ht="15" customHeight="1"/>
    <row r="27638" ht="15" customHeight="1"/>
    <row r="27639" ht="15" customHeight="1"/>
    <row r="27640" ht="15" customHeight="1"/>
    <row r="27641" ht="15" customHeight="1"/>
    <row r="27642" ht="15" customHeight="1"/>
    <row r="27643" ht="15" customHeight="1"/>
    <row r="27644" ht="15" customHeight="1"/>
    <row r="27645" ht="15" customHeight="1"/>
    <row r="27646" ht="15" customHeight="1"/>
    <row r="27647" ht="15" customHeight="1"/>
    <row r="27648" ht="15" customHeight="1"/>
    <row r="27649" ht="15" customHeight="1"/>
    <row r="27650" ht="15" customHeight="1"/>
    <row r="27651" ht="15" customHeight="1"/>
    <row r="27652" ht="15" customHeight="1"/>
    <row r="27653" ht="15" customHeight="1"/>
    <row r="27654" ht="15" customHeight="1"/>
    <row r="27655" ht="15" customHeight="1"/>
    <row r="27656" ht="15" customHeight="1"/>
    <row r="27657" ht="15" customHeight="1"/>
    <row r="27658" ht="15" customHeight="1"/>
    <row r="27659" ht="15" customHeight="1"/>
    <row r="27660" ht="15" customHeight="1"/>
    <row r="27661" ht="15" customHeight="1"/>
    <row r="27662" ht="15" customHeight="1"/>
    <row r="27663" ht="15" customHeight="1"/>
    <row r="27664" ht="15" customHeight="1"/>
    <row r="27665" ht="15" customHeight="1"/>
    <row r="27666" ht="15" customHeight="1"/>
    <row r="27667" ht="15" customHeight="1"/>
    <row r="27668" ht="15" customHeight="1"/>
    <row r="27669" ht="15" customHeight="1"/>
    <row r="27670" ht="15" customHeight="1"/>
    <row r="27671" ht="15" customHeight="1"/>
    <row r="27672" ht="15" customHeight="1"/>
    <row r="27673" ht="15" customHeight="1"/>
    <row r="27674" ht="15" customHeight="1"/>
    <row r="27675" ht="15" customHeight="1"/>
    <row r="27676" ht="15" customHeight="1"/>
    <row r="27677" ht="15" customHeight="1"/>
    <row r="27678" ht="15" customHeight="1"/>
    <row r="27679" ht="15" customHeight="1"/>
    <row r="27680" ht="15" customHeight="1"/>
    <row r="27681" ht="15" customHeight="1"/>
    <row r="27682" ht="15" customHeight="1"/>
    <row r="27683" ht="15" customHeight="1"/>
    <row r="27684" ht="15" customHeight="1"/>
    <row r="27685" ht="15" customHeight="1"/>
    <row r="27686" ht="15" customHeight="1"/>
    <row r="27687" ht="15" customHeight="1"/>
    <row r="27688" ht="15" customHeight="1"/>
    <row r="27689" ht="15" customHeight="1"/>
    <row r="27690" ht="15" customHeight="1"/>
    <row r="27691" ht="15" customHeight="1"/>
    <row r="27692" ht="15" customHeight="1"/>
    <row r="27693" ht="15" customHeight="1"/>
    <row r="27694" ht="15" customHeight="1"/>
    <row r="27695" ht="15" customHeight="1"/>
    <row r="27696" ht="15" customHeight="1"/>
    <row r="27697" ht="15" customHeight="1"/>
    <row r="27698" ht="15" customHeight="1"/>
    <row r="27699" ht="15" customHeight="1"/>
    <row r="27700" ht="15" customHeight="1"/>
    <row r="27701" ht="15" customHeight="1"/>
    <row r="27702" ht="15" customHeight="1"/>
    <row r="27703" ht="15" customHeight="1"/>
    <row r="27704" ht="15" customHeight="1"/>
    <row r="27705" ht="15" customHeight="1"/>
    <row r="27706" ht="15" customHeight="1"/>
    <row r="27707" ht="15" customHeight="1"/>
    <row r="27708" ht="15" customHeight="1"/>
    <row r="27709" ht="15" customHeight="1"/>
    <row r="27710" ht="15" customHeight="1"/>
    <row r="27711" ht="15" customHeight="1"/>
    <row r="27712" ht="15" customHeight="1"/>
    <row r="27713" ht="15" customHeight="1"/>
    <row r="27714" ht="15" customHeight="1"/>
    <row r="27715" ht="15" customHeight="1"/>
    <row r="27716" ht="15" customHeight="1"/>
    <row r="27717" ht="15" customHeight="1"/>
    <row r="27718" ht="15" customHeight="1"/>
    <row r="27719" ht="15" customHeight="1"/>
    <row r="27720" ht="15" customHeight="1"/>
    <row r="27721" ht="15" customHeight="1"/>
    <row r="27722" ht="15" customHeight="1"/>
    <row r="27723" ht="15" customHeight="1"/>
    <row r="27724" ht="15" customHeight="1"/>
    <row r="27725" ht="15" customHeight="1"/>
    <row r="27726" ht="15" customHeight="1"/>
    <row r="27727" ht="15" customHeight="1"/>
    <row r="27728" ht="15" customHeight="1"/>
    <row r="27729" ht="15" customHeight="1"/>
    <row r="27730" ht="15" customHeight="1"/>
    <row r="27731" ht="15" customHeight="1"/>
    <row r="27732" ht="15" customHeight="1"/>
    <row r="27733" ht="15" customHeight="1"/>
    <row r="27734" ht="15" customHeight="1"/>
    <row r="27735" ht="15" customHeight="1"/>
    <row r="27736" ht="15" customHeight="1"/>
    <row r="27737" ht="15" customHeight="1"/>
    <row r="27738" ht="15" customHeight="1"/>
    <row r="27739" ht="15" customHeight="1"/>
    <row r="27740" ht="15" customHeight="1"/>
    <row r="27741" ht="15" customHeight="1"/>
    <row r="27742" ht="15" customHeight="1"/>
    <row r="27743" ht="15" customHeight="1"/>
    <row r="27744" ht="15" customHeight="1"/>
    <row r="27745" ht="15" customHeight="1"/>
    <row r="27746" ht="15" customHeight="1"/>
    <row r="27747" ht="15" customHeight="1"/>
    <row r="27748" ht="15" customHeight="1"/>
    <row r="27749" ht="15" customHeight="1"/>
    <row r="27750" ht="15" customHeight="1"/>
    <row r="27751" ht="15" customHeight="1"/>
    <row r="27752" ht="15" customHeight="1"/>
    <row r="27753" ht="15" customHeight="1"/>
    <row r="27754" ht="15" customHeight="1"/>
    <row r="27755" ht="15" customHeight="1"/>
    <row r="27756" ht="15" customHeight="1"/>
    <row r="27757" ht="15" customHeight="1"/>
    <row r="27758" ht="15" customHeight="1"/>
    <row r="27759" ht="15" customHeight="1"/>
    <row r="27760" ht="15" customHeight="1"/>
    <row r="27761" ht="15" customHeight="1"/>
    <row r="27762" ht="15" customHeight="1"/>
    <row r="27763" ht="15" customHeight="1"/>
    <row r="27764" ht="15" customHeight="1"/>
    <row r="27765" ht="15" customHeight="1"/>
    <row r="27766" ht="15" customHeight="1"/>
    <row r="27767" ht="15" customHeight="1"/>
    <row r="27768" ht="15" customHeight="1"/>
    <row r="27769" ht="15" customHeight="1"/>
    <row r="27770" ht="15" customHeight="1"/>
    <row r="27771" ht="15" customHeight="1"/>
    <row r="27772" ht="15" customHeight="1"/>
    <row r="27773" ht="15" customHeight="1"/>
    <row r="27774" ht="15" customHeight="1"/>
    <row r="27775" ht="15" customHeight="1"/>
    <row r="27776" ht="15" customHeight="1"/>
    <row r="27777" ht="15" customHeight="1"/>
    <row r="27778" ht="15" customHeight="1"/>
    <row r="27779" ht="15" customHeight="1"/>
    <row r="27780" ht="15" customHeight="1"/>
    <row r="27781" ht="15" customHeight="1"/>
    <row r="27782" ht="15" customHeight="1"/>
    <row r="27783" ht="15" customHeight="1"/>
    <row r="27784" ht="15" customHeight="1"/>
    <row r="27785" ht="15" customHeight="1"/>
    <row r="27786" ht="15" customHeight="1"/>
    <row r="27787" ht="15" customHeight="1"/>
    <row r="27788" ht="15" customHeight="1"/>
    <row r="27789" ht="15" customHeight="1"/>
    <row r="27790" ht="15" customHeight="1"/>
    <row r="27791" ht="15" customHeight="1"/>
    <row r="27792" ht="15" customHeight="1"/>
    <row r="27793" ht="15" customHeight="1"/>
    <row r="27794" ht="15" customHeight="1"/>
    <row r="27795" ht="15" customHeight="1"/>
    <row r="27796" ht="15" customHeight="1"/>
    <row r="27797" ht="15" customHeight="1"/>
    <row r="27798" ht="15" customHeight="1"/>
    <row r="27799" ht="15" customHeight="1"/>
    <row r="27800" ht="15" customHeight="1"/>
    <row r="27801" ht="15" customHeight="1"/>
    <row r="27802" ht="15" customHeight="1"/>
    <row r="27803" ht="15" customHeight="1"/>
    <row r="27804" ht="15" customHeight="1"/>
    <row r="27805" ht="15" customHeight="1"/>
    <row r="27806" ht="15" customHeight="1"/>
    <row r="27807" ht="15" customHeight="1"/>
    <row r="27808" ht="15" customHeight="1"/>
    <row r="27809" ht="15" customHeight="1"/>
    <row r="27810" ht="15" customHeight="1"/>
    <row r="27811" ht="15" customHeight="1"/>
    <row r="27812" ht="15" customHeight="1"/>
    <row r="27813" ht="15" customHeight="1"/>
    <row r="27814" ht="15" customHeight="1"/>
    <row r="27815" ht="15" customHeight="1"/>
    <row r="27816" ht="15" customHeight="1"/>
    <row r="27817" ht="15" customHeight="1"/>
    <row r="27818" ht="15" customHeight="1"/>
    <row r="27819" ht="15" customHeight="1"/>
    <row r="27820" ht="15" customHeight="1"/>
    <row r="27821" ht="15" customHeight="1"/>
    <row r="27822" ht="15" customHeight="1"/>
    <row r="27823" ht="15" customHeight="1"/>
    <row r="27824" ht="15" customHeight="1"/>
    <row r="27825" ht="15" customHeight="1"/>
    <row r="27826" ht="15" customHeight="1"/>
    <row r="27827" ht="15" customHeight="1"/>
    <row r="27828" ht="15" customHeight="1"/>
    <row r="27829" ht="15" customHeight="1"/>
    <row r="27830" ht="15" customHeight="1"/>
    <row r="27831" ht="15" customHeight="1"/>
    <row r="27832" ht="15" customHeight="1"/>
    <row r="27833" ht="15" customHeight="1"/>
    <row r="27834" ht="15" customHeight="1"/>
    <row r="27835" ht="15" customHeight="1"/>
    <row r="27836" ht="15" customHeight="1"/>
    <row r="27837" ht="15" customHeight="1"/>
    <row r="27838" ht="15" customHeight="1"/>
    <row r="27839" ht="15" customHeight="1"/>
    <row r="27840" ht="15" customHeight="1"/>
    <row r="27841" ht="15" customHeight="1"/>
    <row r="27842" ht="15" customHeight="1"/>
    <row r="27843" ht="15" customHeight="1"/>
    <row r="27844" ht="15" customHeight="1"/>
    <row r="27845" ht="15" customHeight="1"/>
    <row r="27846" ht="15" customHeight="1"/>
    <row r="27847" ht="15" customHeight="1"/>
    <row r="27848" ht="15" customHeight="1"/>
    <row r="27849" ht="15" customHeight="1"/>
    <row r="27850" ht="15" customHeight="1"/>
    <row r="27851" ht="15" customHeight="1"/>
    <row r="27852" ht="15" customHeight="1"/>
    <row r="27853" ht="15" customHeight="1"/>
    <row r="27854" ht="15" customHeight="1"/>
    <row r="27855" ht="15" customHeight="1"/>
    <row r="27856" ht="15" customHeight="1"/>
    <row r="27857" ht="15" customHeight="1"/>
    <row r="27858" ht="15" customHeight="1"/>
    <row r="27859" ht="15" customHeight="1"/>
    <row r="27860" ht="15" customHeight="1"/>
    <row r="27861" ht="15" customHeight="1"/>
    <row r="27862" ht="15" customHeight="1"/>
    <row r="27863" ht="15" customHeight="1"/>
    <row r="27864" ht="15" customHeight="1"/>
    <row r="27865" ht="15" customHeight="1"/>
    <row r="27866" ht="15" customHeight="1"/>
    <row r="27867" ht="15" customHeight="1"/>
    <row r="27868" ht="15" customHeight="1"/>
    <row r="27869" ht="15" customHeight="1"/>
    <row r="27870" ht="15" customHeight="1"/>
    <row r="27871" ht="15" customHeight="1"/>
    <row r="27872" ht="15" customHeight="1"/>
    <row r="27873" ht="15" customHeight="1"/>
    <row r="27874" ht="15" customHeight="1"/>
    <row r="27875" ht="15" customHeight="1"/>
    <row r="27876" ht="15" customHeight="1"/>
    <row r="27877" ht="15" customHeight="1"/>
    <row r="27878" ht="15" customHeight="1"/>
    <row r="27879" ht="15" customHeight="1"/>
    <row r="27880" ht="15" customHeight="1"/>
    <row r="27881" ht="15" customHeight="1"/>
    <row r="27882" ht="15" customHeight="1"/>
    <row r="27883" ht="15" customHeight="1"/>
    <row r="27884" ht="15" customHeight="1"/>
    <row r="27885" ht="15" customHeight="1"/>
    <row r="27886" ht="15" customHeight="1"/>
    <row r="27887" ht="15" customHeight="1"/>
    <row r="27888" ht="15" customHeight="1"/>
    <row r="27889" ht="15" customHeight="1"/>
    <row r="27890" ht="15" customHeight="1"/>
    <row r="27891" ht="15" customHeight="1"/>
    <row r="27892" ht="15" customHeight="1"/>
    <row r="27893" ht="15" customHeight="1"/>
    <row r="27894" ht="15" customHeight="1"/>
    <row r="27895" ht="15" customHeight="1"/>
    <row r="27896" ht="15" customHeight="1"/>
    <row r="27897" ht="15" customHeight="1"/>
    <row r="27898" ht="15" customHeight="1"/>
    <row r="27899" ht="15" customHeight="1"/>
    <row r="27900" ht="15" customHeight="1"/>
    <row r="27901" ht="15" customHeight="1"/>
    <row r="27902" ht="15" customHeight="1"/>
    <row r="27903" ht="15" customHeight="1"/>
    <row r="27904" ht="15" customHeight="1"/>
    <row r="27905" ht="15" customHeight="1"/>
    <row r="27906" ht="15" customHeight="1"/>
    <row r="27907" ht="15" customHeight="1"/>
    <row r="27908" ht="15" customHeight="1"/>
    <row r="27909" ht="15" customHeight="1"/>
    <row r="27910" ht="15" customHeight="1"/>
    <row r="27911" ht="15" customHeight="1"/>
    <row r="27912" ht="15" customHeight="1"/>
    <row r="27913" ht="15" customHeight="1"/>
    <row r="27914" ht="15" customHeight="1"/>
    <row r="27915" ht="15" customHeight="1"/>
    <row r="27916" ht="15" customHeight="1"/>
    <row r="27917" ht="15" customHeight="1"/>
    <row r="27918" ht="15" customHeight="1"/>
    <row r="27919" ht="15" customHeight="1"/>
    <row r="27920" ht="15" customHeight="1"/>
    <row r="27921" ht="15" customHeight="1"/>
    <row r="27922" ht="15" customHeight="1"/>
    <row r="27923" ht="15" customHeight="1"/>
    <row r="27924" ht="15" customHeight="1"/>
    <row r="27925" ht="15" customHeight="1"/>
    <row r="27926" ht="15" customHeight="1"/>
    <row r="27927" ht="15" customHeight="1"/>
    <row r="27928" ht="15" customHeight="1"/>
    <row r="27929" ht="15" customHeight="1"/>
    <row r="27930" ht="15" customHeight="1"/>
    <row r="27931" ht="15" customHeight="1"/>
    <row r="27932" ht="15" customHeight="1"/>
    <row r="27933" ht="15" customHeight="1"/>
    <row r="27934" ht="15" customHeight="1"/>
    <row r="27935" ht="15" customHeight="1"/>
    <row r="27936" ht="15" customHeight="1"/>
    <row r="27937" ht="15" customHeight="1"/>
    <row r="27938" ht="15" customHeight="1"/>
    <row r="27939" ht="15" customHeight="1"/>
    <row r="27940" ht="15" customHeight="1"/>
    <row r="27941" ht="15" customHeight="1"/>
    <row r="27942" ht="15" customHeight="1"/>
    <row r="27943" ht="15" customHeight="1"/>
    <row r="27944" ht="15" customHeight="1"/>
    <row r="27945" ht="15" customHeight="1"/>
    <row r="27946" ht="15" customHeight="1"/>
    <row r="27947" ht="15" customHeight="1"/>
    <row r="27948" ht="15" customHeight="1"/>
    <row r="27949" ht="15" customHeight="1"/>
    <row r="27950" ht="15" customHeight="1"/>
    <row r="27951" ht="15" customHeight="1"/>
    <row r="27952" ht="15" customHeight="1"/>
    <row r="27953" ht="15" customHeight="1"/>
    <row r="27954" ht="15" customHeight="1"/>
    <row r="27955" ht="15" customHeight="1"/>
    <row r="27956" ht="15" customHeight="1"/>
    <row r="27957" ht="15" customHeight="1"/>
    <row r="27958" ht="15" customHeight="1"/>
    <row r="27959" ht="15" customHeight="1"/>
    <row r="27960" ht="15" customHeight="1"/>
    <row r="27961" ht="15" customHeight="1"/>
    <row r="27962" ht="15" customHeight="1"/>
    <row r="27963" ht="15" customHeight="1"/>
    <row r="27964" ht="15" customHeight="1"/>
    <row r="27965" ht="15" customHeight="1"/>
    <row r="27966" ht="15" customHeight="1"/>
    <row r="27967" ht="15" customHeight="1"/>
    <row r="27968" ht="15" customHeight="1"/>
    <row r="27969" ht="15" customHeight="1"/>
    <row r="27970" ht="15" customHeight="1"/>
    <row r="27971" ht="15" customHeight="1"/>
    <row r="27972" ht="15" customHeight="1"/>
    <row r="27973" ht="15" customHeight="1"/>
    <row r="27974" ht="15" customHeight="1"/>
    <row r="27975" ht="15" customHeight="1"/>
    <row r="27976" ht="15" customHeight="1"/>
    <row r="27977" ht="15" customHeight="1"/>
    <row r="27978" ht="15" customHeight="1"/>
    <row r="27979" ht="15" customHeight="1"/>
    <row r="27980" ht="15" customHeight="1"/>
    <row r="27981" ht="15" customHeight="1"/>
    <row r="27982" ht="15" customHeight="1"/>
    <row r="27983" ht="15" customHeight="1"/>
    <row r="27984" ht="15" customHeight="1"/>
    <row r="27985" ht="15" customHeight="1"/>
    <row r="27986" ht="15" customHeight="1"/>
    <row r="27987" ht="15" customHeight="1"/>
    <row r="27988" ht="15" customHeight="1"/>
    <row r="27989" ht="15" customHeight="1"/>
    <row r="27990" ht="15" customHeight="1"/>
    <row r="27991" ht="15" customHeight="1"/>
    <row r="27992" ht="15" customHeight="1"/>
    <row r="27993" ht="15" customHeight="1"/>
    <row r="27994" ht="15" customHeight="1"/>
    <row r="27995" ht="15" customHeight="1"/>
    <row r="27996" ht="15" customHeight="1"/>
    <row r="27997" ht="15" customHeight="1"/>
    <row r="27998" ht="15" customHeight="1"/>
    <row r="27999" ht="15" customHeight="1"/>
    <row r="28000" ht="15" customHeight="1"/>
    <row r="28001" ht="15" customHeight="1"/>
    <row r="28002" ht="15" customHeight="1"/>
    <row r="28003" ht="15" customHeight="1"/>
    <row r="28004" ht="15" customHeight="1"/>
    <row r="28005" ht="15" customHeight="1"/>
    <row r="28006" ht="15" customHeight="1"/>
    <row r="28007" ht="15" customHeight="1"/>
    <row r="28008" ht="15" customHeight="1"/>
    <row r="28009" ht="15" customHeight="1"/>
    <row r="28010" ht="15" customHeight="1"/>
    <row r="28011" ht="15" customHeight="1"/>
    <row r="28012" ht="15" customHeight="1"/>
    <row r="28013" ht="15" customHeight="1"/>
    <row r="28014" ht="15" customHeight="1"/>
    <row r="28015" ht="15" customHeight="1"/>
    <row r="28016" ht="15" customHeight="1"/>
    <row r="28017" ht="15" customHeight="1"/>
    <row r="28018" ht="15" customHeight="1"/>
    <row r="28019" ht="15" customHeight="1"/>
    <row r="28020" ht="15" customHeight="1"/>
    <row r="28021" ht="15" customHeight="1"/>
    <row r="28022" ht="15" customHeight="1"/>
    <row r="28023" ht="15" customHeight="1"/>
    <row r="28024" ht="15" customHeight="1"/>
    <row r="28025" ht="15" customHeight="1"/>
    <row r="28026" ht="15" customHeight="1"/>
    <row r="28027" ht="15" customHeight="1"/>
    <row r="28028" ht="15" customHeight="1"/>
    <row r="28029" ht="15" customHeight="1"/>
    <row r="28030" ht="15" customHeight="1"/>
    <row r="28031" ht="15" customHeight="1"/>
    <row r="28032" ht="15" customHeight="1"/>
    <row r="28033" ht="15" customHeight="1"/>
    <row r="28034" ht="15" customHeight="1"/>
    <row r="28035" ht="15" customHeight="1"/>
    <row r="28036" ht="15" customHeight="1"/>
    <row r="28037" ht="15" customHeight="1"/>
    <row r="28038" ht="15" customHeight="1"/>
    <row r="28039" ht="15" customHeight="1"/>
    <row r="28040" ht="15" customHeight="1"/>
    <row r="28041" ht="15" customHeight="1"/>
    <row r="28042" ht="15" customHeight="1"/>
    <row r="28043" ht="15" customHeight="1"/>
    <row r="28044" ht="15" customHeight="1"/>
    <row r="28045" ht="15" customHeight="1"/>
    <row r="28046" ht="15" customHeight="1"/>
    <row r="28047" ht="15" customHeight="1"/>
    <row r="28048" ht="15" customHeight="1"/>
    <row r="28049" ht="15" customHeight="1"/>
    <row r="28050" ht="15" customHeight="1"/>
    <row r="28051" ht="15" customHeight="1"/>
    <row r="28052" ht="15" customHeight="1"/>
    <row r="28053" ht="15" customHeight="1"/>
    <row r="28054" ht="15" customHeight="1"/>
    <row r="28055" ht="15" customHeight="1"/>
    <row r="28056" ht="15" customHeight="1"/>
    <row r="28057" ht="15" customHeight="1"/>
    <row r="28058" ht="15" customHeight="1"/>
    <row r="28059" ht="15" customHeight="1"/>
    <row r="28060" ht="15" customHeight="1"/>
    <row r="28061" ht="15" customHeight="1"/>
    <row r="28062" ht="15" customHeight="1"/>
    <row r="28063" ht="15" customHeight="1"/>
    <row r="28064" ht="15" customHeight="1"/>
    <row r="28065" ht="15" customHeight="1"/>
    <row r="28066" ht="15" customHeight="1"/>
    <row r="28067" ht="15" customHeight="1"/>
    <row r="28068" ht="15" customHeight="1"/>
    <row r="28069" ht="15" customHeight="1"/>
    <row r="28070" ht="15" customHeight="1"/>
    <row r="28071" ht="15" customHeight="1"/>
    <row r="28072" ht="15" customHeight="1"/>
    <row r="28073" ht="15" customHeight="1"/>
    <row r="28074" ht="15" customHeight="1"/>
    <row r="28075" ht="15" customHeight="1"/>
    <row r="28076" ht="15" customHeight="1"/>
    <row r="28077" ht="15" customHeight="1"/>
    <row r="28078" ht="15" customHeight="1"/>
    <row r="28079" ht="15" customHeight="1"/>
    <row r="28080" ht="15" customHeight="1"/>
    <row r="28081" ht="15" customHeight="1"/>
    <row r="28082" ht="15" customHeight="1"/>
    <row r="28083" ht="15" customHeight="1"/>
    <row r="28084" ht="15" customHeight="1"/>
    <row r="28085" ht="15" customHeight="1"/>
    <row r="28086" ht="15" customHeight="1"/>
    <row r="28087" ht="15" customHeight="1"/>
    <row r="28088" ht="15" customHeight="1"/>
    <row r="28089" ht="15" customHeight="1"/>
    <row r="28090" ht="15" customHeight="1"/>
    <row r="28091" ht="15" customHeight="1"/>
    <row r="28092" ht="15" customHeight="1"/>
    <row r="28093" ht="15" customHeight="1"/>
    <row r="28094" ht="15" customHeight="1"/>
    <row r="28095" ht="15" customHeight="1"/>
    <row r="28096" ht="15" customHeight="1"/>
    <row r="28097" ht="15" customHeight="1"/>
    <row r="28098" ht="15" customHeight="1"/>
    <row r="28099" ht="15" customHeight="1"/>
    <row r="28100" ht="15" customHeight="1"/>
    <row r="28101" ht="15" customHeight="1"/>
    <row r="28102" ht="15" customHeight="1"/>
    <row r="28103" ht="15" customHeight="1"/>
    <row r="28104" ht="15" customHeight="1"/>
    <row r="28105" ht="15" customHeight="1"/>
    <row r="28106" ht="15" customHeight="1"/>
    <row r="28107" ht="15" customHeight="1"/>
    <row r="28108" ht="15" customHeight="1"/>
    <row r="28109" ht="15" customHeight="1"/>
    <row r="28110" ht="15" customHeight="1"/>
    <row r="28111" ht="15" customHeight="1"/>
    <row r="28112" ht="15" customHeight="1"/>
    <row r="28113" ht="15" customHeight="1"/>
    <row r="28114" ht="15" customHeight="1"/>
    <row r="28115" ht="15" customHeight="1"/>
    <row r="28116" ht="15" customHeight="1"/>
    <row r="28117" ht="15" customHeight="1"/>
    <row r="28118" ht="15" customHeight="1"/>
    <row r="28119" ht="15" customHeight="1"/>
    <row r="28120" ht="15" customHeight="1"/>
    <row r="28121" ht="15" customHeight="1"/>
    <row r="28122" ht="15" customHeight="1"/>
    <row r="28123" ht="15" customHeight="1"/>
    <row r="28124" ht="15" customHeight="1"/>
    <row r="28125" ht="15" customHeight="1"/>
    <row r="28126" ht="15" customHeight="1"/>
    <row r="28127" ht="15" customHeight="1"/>
    <row r="28128" ht="15" customHeight="1"/>
    <row r="28129" ht="15" customHeight="1"/>
    <row r="28130" ht="15" customHeight="1"/>
    <row r="28131" ht="15" customHeight="1"/>
    <row r="28132" ht="15" customHeight="1"/>
    <row r="28133" ht="15" customHeight="1"/>
    <row r="28134" ht="15" customHeight="1"/>
    <row r="28135" ht="15" customHeight="1"/>
    <row r="28136" ht="15" customHeight="1"/>
    <row r="28137" ht="15" customHeight="1"/>
    <row r="28138" ht="15" customHeight="1"/>
    <row r="28139" ht="15" customHeight="1"/>
    <row r="28140" ht="15" customHeight="1"/>
    <row r="28141" ht="15" customHeight="1"/>
    <row r="28142" ht="15" customHeight="1"/>
    <row r="28143" ht="15" customHeight="1"/>
    <row r="28144" ht="15" customHeight="1"/>
    <row r="28145" ht="15" customHeight="1"/>
    <row r="28146" ht="15" customHeight="1"/>
    <row r="28147" ht="15" customHeight="1"/>
    <row r="28148" ht="15" customHeight="1"/>
    <row r="28149" ht="15" customHeight="1"/>
    <row r="28150" ht="15" customHeight="1"/>
    <row r="28151" ht="15" customHeight="1"/>
    <row r="28152" ht="15" customHeight="1"/>
    <row r="28153" ht="15" customHeight="1"/>
    <row r="28154" ht="15" customHeight="1"/>
    <row r="28155" ht="15" customHeight="1"/>
    <row r="28156" ht="15" customHeight="1"/>
    <row r="28157" ht="15" customHeight="1"/>
    <row r="28158" ht="15" customHeight="1"/>
    <row r="28159" ht="15" customHeight="1"/>
    <row r="28160" ht="15" customHeight="1"/>
    <row r="28161" ht="15" customHeight="1"/>
    <row r="28162" ht="15" customHeight="1"/>
    <row r="28163" ht="15" customHeight="1"/>
    <row r="28164" ht="15" customHeight="1"/>
    <row r="28165" ht="15" customHeight="1"/>
    <row r="28166" ht="15" customHeight="1"/>
    <row r="28167" ht="15" customHeight="1"/>
    <row r="28168" ht="15" customHeight="1"/>
    <row r="28169" ht="15" customHeight="1"/>
    <row r="28170" ht="15" customHeight="1"/>
    <row r="28171" ht="15" customHeight="1"/>
    <row r="28172" ht="15" customHeight="1"/>
    <row r="28173" ht="15" customHeight="1"/>
    <row r="28174" ht="15" customHeight="1"/>
    <row r="28175" ht="15" customHeight="1"/>
    <row r="28176" ht="15" customHeight="1"/>
    <row r="28177" ht="15" customHeight="1"/>
    <row r="28178" ht="15" customHeight="1"/>
    <row r="28179" ht="15" customHeight="1"/>
    <row r="28180" ht="15" customHeight="1"/>
    <row r="28181" ht="15" customHeight="1"/>
    <row r="28182" ht="15" customHeight="1"/>
    <row r="28183" ht="15" customHeight="1"/>
    <row r="28184" ht="15" customHeight="1"/>
    <row r="28185" ht="15" customHeight="1"/>
    <row r="28186" ht="15" customHeight="1"/>
    <row r="28187" ht="15" customHeight="1"/>
    <row r="28188" ht="15" customHeight="1"/>
    <row r="28189" ht="15" customHeight="1"/>
    <row r="28190" ht="15" customHeight="1"/>
    <row r="28191" ht="15" customHeight="1"/>
    <row r="28192" ht="15" customHeight="1"/>
    <row r="28193" ht="15" customHeight="1"/>
    <row r="28194" ht="15" customHeight="1"/>
    <row r="28195" ht="15" customHeight="1"/>
    <row r="28196" ht="15" customHeight="1"/>
    <row r="28197" ht="15" customHeight="1"/>
    <row r="28198" ht="15" customHeight="1"/>
    <row r="28199" ht="15" customHeight="1"/>
    <row r="28200" ht="15" customHeight="1"/>
    <row r="28201" ht="15" customHeight="1"/>
    <row r="28202" ht="15" customHeight="1"/>
    <row r="28203" ht="15" customHeight="1"/>
    <row r="28204" ht="15" customHeight="1"/>
    <row r="28205" ht="15" customHeight="1"/>
    <row r="28206" ht="15" customHeight="1"/>
    <row r="28207" ht="15" customHeight="1"/>
    <row r="28208" ht="15" customHeight="1"/>
    <row r="28209" ht="15" customHeight="1"/>
    <row r="28210" ht="15" customHeight="1"/>
    <row r="28211" ht="15" customHeight="1"/>
    <row r="28212" ht="15" customHeight="1"/>
    <row r="28213" ht="15" customHeight="1"/>
    <row r="28214" ht="15" customHeight="1"/>
    <row r="28215" ht="15" customHeight="1"/>
    <row r="28216" ht="15" customHeight="1"/>
    <row r="28217" ht="15" customHeight="1"/>
    <row r="28218" ht="15" customHeight="1"/>
    <row r="28219" ht="15" customHeight="1"/>
    <row r="28220" ht="15" customHeight="1"/>
    <row r="28221" ht="15" customHeight="1"/>
    <row r="28222" ht="15" customHeight="1"/>
    <row r="28223" ht="15" customHeight="1"/>
    <row r="28224" ht="15" customHeight="1"/>
    <row r="28225" ht="15" customHeight="1"/>
    <row r="28226" ht="15" customHeight="1"/>
    <row r="28227" ht="15" customHeight="1"/>
    <row r="28228" ht="15" customHeight="1"/>
    <row r="28229" ht="15" customHeight="1"/>
    <row r="28230" ht="15" customHeight="1"/>
    <row r="28231" ht="15" customHeight="1"/>
    <row r="28232" ht="15" customHeight="1"/>
    <row r="28233" ht="15" customHeight="1"/>
    <row r="28234" ht="15" customHeight="1"/>
    <row r="28235" ht="15" customHeight="1"/>
    <row r="28236" ht="15" customHeight="1"/>
    <row r="28237" ht="15" customHeight="1"/>
    <row r="28238" ht="15" customHeight="1"/>
    <row r="28239" ht="15" customHeight="1"/>
    <row r="28240" ht="15" customHeight="1"/>
    <row r="28241" ht="15" customHeight="1"/>
    <row r="28242" ht="15" customHeight="1"/>
    <row r="28243" ht="15" customHeight="1"/>
    <row r="28244" ht="15" customHeight="1"/>
    <row r="28245" ht="15" customHeight="1"/>
    <row r="28246" ht="15" customHeight="1"/>
    <row r="28247" ht="15" customHeight="1"/>
    <row r="28248" ht="15" customHeight="1"/>
    <row r="28249" ht="15" customHeight="1"/>
    <row r="28250" ht="15" customHeight="1"/>
    <row r="28251" ht="15" customHeight="1"/>
    <row r="28252" ht="15" customHeight="1"/>
    <row r="28253" ht="15" customHeight="1"/>
    <row r="28254" ht="15" customHeight="1"/>
    <row r="28255" ht="15" customHeight="1"/>
    <row r="28256" ht="15" customHeight="1"/>
    <row r="28257" ht="15" customHeight="1"/>
    <row r="28258" ht="15" customHeight="1"/>
    <row r="28259" ht="15" customHeight="1"/>
    <row r="28260" ht="15" customHeight="1"/>
    <row r="28261" ht="15" customHeight="1"/>
    <row r="28262" ht="15" customHeight="1"/>
    <row r="28263" ht="15" customHeight="1"/>
    <row r="28264" ht="15" customHeight="1"/>
    <row r="28265" ht="15" customHeight="1"/>
    <row r="28266" ht="15" customHeight="1"/>
    <row r="28267" ht="15" customHeight="1"/>
    <row r="28268" ht="15" customHeight="1"/>
    <row r="28269" ht="15" customHeight="1"/>
    <row r="28270" ht="15" customHeight="1"/>
    <row r="28271" ht="15" customHeight="1"/>
    <row r="28272" ht="15" customHeight="1"/>
    <row r="28273" ht="15" customHeight="1"/>
    <row r="28274" ht="15" customHeight="1"/>
    <row r="28275" ht="15" customHeight="1"/>
    <row r="28276" ht="15" customHeight="1"/>
    <row r="28277" ht="15" customHeight="1"/>
    <row r="28278" ht="15" customHeight="1"/>
    <row r="28279" ht="15" customHeight="1"/>
    <row r="28280" ht="15" customHeight="1"/>
    <row r="28281" ht="15" customHeight="1"/>
    <row r="28282" ht="15" customHeight="1"/>
    <row r="28283" ht="15" customHeight="1"/>
    <row r="28284" ht="15" customHeight="1"/>
    <row r="28285" ht="15" customHeight="1"/>
    <row r="28286" ht="15" customHeight="1"/>
    <row r="28287" ht="15" customHeight="1"/>
    <row r="28288" ht="15" customHeight="1"/>
    <row r="28289" ht="15" customHeight="1"/>
    <row r="28290" ht="15" customHeight="1"/>
    <row r="28291" ht="15" customHeight="1"/>
    <row r="28292" ht="15" customHeight="1"/>
    <row r="28293" ht="15" customHeight="1"/>
    <row r="28294" ht="15" customHeight="1"/>
    <row r="28295" ht="15" customHeight="1"/>
    <row r="28296" ht="15" customHeight="1"/>
    <row r="28297" ht="15" customHeight="1"/>
    <row r="28298" ht="15" customHeight="1"/>
    <row r="28299" ht="15" customHeight="1"/>
    <row r="28300" ht="15" customHeight="1"/>
    <row r="28301" ht="15" customHeight="1"/>
    <row r="28302" ht="15" customHeight="1"/>
    <row r="28303" ht="15" customHeight="1"/>
    <row r="28304" ht="15" customHeight="1"/>
    <row r="28305" ht="15" customHeight="1"/>
    <row r="28306" ht="15" customHeight="1"/>
    <row r="28307" ht="15" customHeight="1"/>
    <row r="28308" ht="15" customHeight="1"/>
    <row r="28309" ht="15" customHeight="1"/>
    <row r="28310" ht="15" customHeight="1"/>
    <row r="28311" ht="15" customHeight="1"/>
    <row r="28312" ht="15" customHeight="1"/>
    <row r="28313" ht="15" customHeight="1"/>
    <row r="28314" ht="15" customHeight="1"/>
    <row r="28315" ht="15" customHeight="1"/>
    <row r="28316" ht="15" customHeight="1"/>
    <row r="28317" ht="15" customHeight="1"/>
    <row r="28318" ht="15" customHeight="1"/>
    <row r="28319" ht="15" customHeight="1"/>
    <row r="28320" ht="15" customHeight="1"/>
    <row r="28321" ht="15" customHeight="1"/>
    <row r="28322" ht="15" customHeight="1"/>
    <row r="28323" ht="15" customHeight="1"/>
    <row r="28324" ht="15" customHeight="1"/>
    <row r="28325" ht="15" customHeight="1"/>
    <row r="28326" ht="15" customHeight="1"/>
    <row r="28327" ht="15" customHeight="1"/>
    <row r="28328" ht="15" customHeight="1"/>
    <row r="28329" ht="15" customHeight="1"/>
    <row r="28330" ht="15" customHeight="1"/>
    <row r="28331" ht="15" customHeight="1"/>
    <row r="28332" ht="15" customHeight="1"/>
    <row r="28333" ht="15" customHeight="1"/>
    <row r="28334" ht="15" customHeight="1"/>
    <row r="28335" ht="15" customHeight="1"/>
    <row r="28336" ht="15" customHeight="1"/>
    <row r="28337" ht="15" customHeight="1"/>
    <row r="28338" ht="15" customHeight="1"/>
    <row r="28339" ht="15" customHeight="1"/>
    <row r="28340" ht="15" customHeight="1"/>
    <row r="28341" ht="15" customHeight="1"/>
    <row r="28342" ht="15" customHeight="1"/>
    <row r="28343" ht="15" customHeight="1"/>
    <row r="28344" ht="15" customHeight="1"/>
    <row r="28345" ht="15" customHeight="1"/>
    <row r="28346" ht="15" customHeight="1"/>
    <row r="28347" ht="15" customHeight="1"/>
    <row r="28348" ht="15" customHeight="1"/>
    <row r="28349" ht="15" customHeight="1"/>
    <row r="28350" ht="15" customHeight="1"/>
    <row r="28351" ht="15" customHeight="1"/>
    <row r="28352" ht="15" customHeight="1"/>
    <row r="28353" ht="15" customHeight="1"/>
    <row r="28354" ht="15" customHeight="1"/>
    <row r="28355" ht="15" customHeight="1"/>
    <row r="28356" ht="15" customHeight="1"/>
    <row r="28357" ht="15" customHeight="1"/>
    <row r="28358" ht="15" customHeight="1"/>
    <row r="28359" ht="15" customHeight="1"/>
    <row r="28360" ht="15" customHeight="1"/>
    <row r="28361" ht="15" customHeight="1"/>
    <row r="28362" ht="15" customHeight="1"/>
    <row r="28363" ht="15" customHeight="1"/>
    <row r="28364" ht="15" customHeight="1"/>
    <row r="28365" ht="15" customHeight="1"/>
    <row r="28366" ht="15" customHeight="1"/>
    <row r="28367" ht="15" customHeight="1"/>
    <row r="28368" ht="15" customHeight="1"/>
    <row r="28369" ht="15" customHeight="1"/>
    <row r="28370" ht="15" customHeight="1"/>
    <row r="28371" ht="15" customHeight="1"/>
    <row r="28372" ht="15" customHeight="1"/>
    <row r="28373" ht="15" customHeight="1"/>
    <row r="28374" ht="15" customHeight="1"/>
    <row r="28375" ht="15" customHeight="1"/>
    <row r="28376" ht="15" customHeight="1"/>
    <row r="28377" ht="15" customHeight="1"/>
    <row r="28378" ht="15" customHeight="1"/>
    <row r="28379" ht="15" customHeight="1"/>
    <row r="28380" ht="15" customHeight="1"/>
    <row r="28381" ht="15" customHeight="1"/>
    <row r="28382" ht="15" customHeight="1"/>
    <row r="28383" ht="15" customHeight="1"/>
    <row r="28384" ht="15" customHeight="1"/>
    <row r="28385" ht="15" customHeight="1"/>
    <row r="28386" ht="15" customHeight="1"/>
    <row r="28387" ht="15" customHeight="1"/>
    <row r="28388" ht="15" customHeight="1"/>
    <row r="28389" ht="15" customHeight="1"/>
    <row r="28390" ht="15" customHeight="1"/>
    <row r="28391" ht="15" customHeight="1"/>
    <row r="28392" ht="15" customHeight="1"/>
    <row r="28393" ht="15" customHeight="1"/>
    <row r="28394" ht="15" customHeight="1"/>
    <row r="28395" ht="15" customHeight="1"/>
    <row r="28396" ht="15" customHeight="1"/>
    <row r="28397" ht="15" customHeight="1"/>
    <row r="28398" ht="15" customHeight="1"/>
    <row r="28399" ht="15" customHeight="1"/>
    <row r="28400" ht="15" customHeight="1"/>
    <row r="28401" ht="15" customHeight="1"/>
    <row r="28402" ht="15" customHeight="1"/>
    <row r="28403" ht="15" customHeight="1"/>
    <row r="28404" ht="15" customHeight="1"/>
    <row r="28405" ht="15" customHeight="1"/>
    <row r="28406" ht="15" customHeight="1"/>
    <row r="28407" ht="15" customHeight="1"/>
    <row r="28408" ht="15" customHeight="1"/>
    <row r="28409" ht="15" customHeight="1"/>
    <row r="28410" ht="15" customHeight="1"/>
    <row r="28411" ht="15" customHeight="1"/>
    <row r="28412" ht="15" customHeight="1"/>
    <row r="28413" ht="15" customHeight="1"/>
    <row r="28414" ht="15" customHeight="1"/>
    <row r="28415" ht="15" customHeight="1"/>
    <row r="28416" ht="15" customHeight="1"/>
    <row r="28417" ht="15" customHeight="1"/>
    <row r="28418" ht="15" customHeight="1"/>
    <row r="28419" ht="15" customHeight="1"/>
    <row r="28420" ht="15" customHeight="1"/>
    <row r="28421" ht="15" customHeight="1"/>
    <row r="28422" ht="15" customHeight="1"/>
    <row r="28423" ht="15" customHeight="1"/>
    <row r="28424" ht="15" customHeight="1"/>
    <row r="28425" ht="15" customHeight="1"/>
    <row r="28426" ht="15" customHeight="1"/>
    <row r="28427" ht="15" customHeight="1"/>
    <row r="28428" ht="15" customHeight="1"/>
    <row r="28429" ht="15" customHeight="1"/>
    <row r="28430" ht="15" customHeight="1"/>
    <row r="28431" ht="15" customHeight="1"/>
    <row r="28432" ht="15" customHeight="1"/>
    <row r="28433" ht="15" customHeight="1"/>
    <row r="28434" ht="15" customHeight="1"/>
    <row r="28435" ht="15" customHeight="1"/>
    <row r="28436" ht="15" customHeight="1"/>
    <row r="28437" ht="15" customHeight="1"/>
    <row r="28438" ht="15" customHeight="1"/>
    <row r="28439" ht="15" customHeight="1"/>
    <row r="28440" ht="15" customHeight="1"/>
    <row r="28441" ht="15" customHeight="1"/>
    <row r="28442" ht="15" customHeight="1"/>
    <row r="28443" ht="15" customHeight="1"/>
    <row r="28444" ht="15" customHeight="1"/>
    <row r="28445" ht="15" customHeight="1"/>
    <row r="28446" ht="15" customHeight="1"/>
    <row r="28447" ht="15" customHeight="1"/>
    <row r="28448" ht="15" customHeight="1"/>
    <row r="28449" ht="15" customHeight="1"/>
    <row r="28450" ht="15" customHeight="1"/>
    <row r="28451" ht="15" customHeight="1"/>
    <row r="28452" ht="15" customHeight="1"/>
    <row r="28453" ht="15" customHeight="1"/>
    <row r="28454" ht="15" customHeight="1"/>
    <row r="28455" ht="15" customHeight="1"/>
    <row r="28456" ht="15" customHeight="1"/>
    <row r="28457" ht="15" customHeight="1"/>
    <row r="28458" ht="15" customHeight="1"/>
    <row r="28459" ht="15" customHeight="1"/>
    <row r="28460" ht="15" customHeight="1"/>
    <row r="28461" ht="15" customHeight="1"/>
    <row r="28462" ht="15" customHeight="1"/>
    <row r="28463" ht="15" customHeight="1"/>
    <row r="28464" ht="15" customHeight="1"/>
    <row r="28465" ht="15" customHeight="1"/>
    <row r="28466" ht="15" customHeight="1"/>
    <row r="28467" ht="15" customHeight="1"/>
    <row r="28468" ht="15" customHeight="1"/>
    <row r="28469" ht="15" customHeight="1"/>
    <row r="28470" ht="15" customHeight="1"/>
    <row r="28471" ht="15" customHeight="1"/>
    <row r="28472" ht="15" customHeight="1"/>
    <row r="28473" ht="15" customHeight="1"/>
    <row r="28474" ht="15" customHeight="1"/>
    <row r="28475" ht="15" customHeight="1"/>
    <row r="28476" ht="15" customHeight="1"/>
    <row r="28477" ht="15" customHeight="1"/>
    <row r="28478" ht="15" customHeight="1"/>
    <row r="28479" ht="15" customHeight="1"/>
    <row r="28480" ht="15" customHeight="1"/>
    <row r="28481" ht="15" customHeight="1"/>
    <row r="28482" ht="15" customHeight="1"/>
    <row r="28483" ht="15" customHeight="1"/>
    <row r="28484" ht="15" customHeight="1"/>
    <row r="28485" ht="15" customHeight="1"/>
    <row r="28486" ht="15" customHeight="1"/>
    <row r="28487" ht="15" customHeight="1"/>
    <row r="28488" ht="15" customHeight="1"/>
    <row r="28489" ht="15" customHeight="1"/>
    <row r="28490" ht="15" customHeight="1"/>
    <row r="28491" ht="15" customHeight="1"/>
    <row r="28492" ht="15" customHeight="1"/>
    <row r="28493" ht="15" customHeight="1"/>
    <row r="28494" ht="15" customHeight="1"/>
    <row r="28495" ht="15" customHeight="1"/>
    <row r="28496" ht="15" customHeight="1"/>
    <row r="28497" ht="15" customHeight="1"/>
    <row r="28498" ht="15" customHeight="1"/>
    <row r="28499" ht="15" customHeight="1"/>
    <row r="28500" ht="15" customHeight="1"/>
    <row r="28501" ht="15" customHeight="1"/>
    <row r="28502" ht="15" customHeight="1"/>
    <row r="28503" ht="15" customHeight="1"/>
    <row r="28504" ht="15" customHeight="1"/>
    <row r="28505" ht="15" customHeight="1"/>
    <row r="28506" ht="15" customHeight="1"/>
    <row r="28507" ht="15" customHeight="1"/>
    <row r="28508" ht="15" customHeight="1"/>
    <row r="28509" ht="15" customHeight="1"/>
    <row r="28510" ht="15" customHeight="1"/>
    <row r="28511" ht="15" customHeight="1"/>
    <row r="28512" ht="15" customHeight="1"/>
    <row r="28513" ht="15" customHeight="1"/>
    <row r="28514" ht="15" customHeight="1"/>
    <row r="28515" ht="15" customHeight="1"/>
    <row r="28516" ht="15" customHeight="1"/>
    <row r="28517" ht="15" customHeight="1"/>
    <row r="28518" ht="15" customHeight="1"/>
    <row r="28519" ht="15" customHeight="1"/>
    <row r="28520" ht="15" customHeight="1"/>
    <row r="28521" ht="15" customHeight="1"/>
    <row r="28522" ht="15" customHeight="1"/>
    <row r="28523" ht="15" customHeight="1"/>
    <row r="28524" ht="15" customHeight="1"/>
    <row r="28525" ht="15" customHeight="1"/>
    <row r="28526" ht="15" customHeight="1"/>
    <row r="28527" ht="15" customHeight="1"/>
    <row r="28528" ht="15" customHeight="1"/>
    <row r="28529" ht="15" customHeight="1"/>
    <row r="28530" ht="15" customHeight="1"/>
    <row r="28531" ht="15" customHeight="1"/>
    <row r="28532" ht="15" customHeight="1"/>
    <row r="28533" ht="15" customHeight="1"/>
    <row r="28534" ht="15" customHeight="1"/>
    <row r="28535" ht="15" customHeight="1"/>
    <row r="28536" ht="15" customHeight="1"/>
    <row r="28537" ht="15" customHeight="1"/>
    <row r="28538" ht="15" customHeight="1"/>
    <row r="28539" ht="15" customHeight="1"/>
    <row r="28540" ht="15" customHeight="1"/>
    <row r="28541" ht="15" customHeight="1"/>
    <row r="28542" ht="15" customHeight="1"/>
    <row r="28543" ht="15" customHeight="1"/>
    <row r="28544" ht="15" customHeight="1"/>
    <row r="28545" ht="15" customHeight="1"/>
    <row r="28546" ht="15" customHeight="1"/>
    <row r="28547" ht="15" customHeight="1"/>
    <row r="28548" ht="15" customHeight="1"/>
    <row r="28549" ht="15" customHeight="1"/>
    <row r="28550" ht="15" customHeight="1"/>
    <row r="28551" ht="15" customHeight="1"/>
    <row r="28552" ht="15" customHeight="1"/>
    <row r="28553" ht="15" customHeight="1"/>
    <row r="28554" ht="15" customHeight="1"/>
    <row r="28555" ht="15" customHeight="1"/>
    <row r="28556" ht="15" customHeight="1"/>
    <row r="28557" ht="15" customHeight="1"/>
    <row r="28558" ht="15" customHeight="1"/>
    <row r="28559" ht="15" customHeight="1"/>
    <row r="28560" ht="15" customHeight="1"/>
    <row r="28561" ht="15" customHeight="1"/>
    <row r="28562" ht="15" customHeight="1"/>
    <row r="28563" ht="15" customHeight="1"/>
    <row r="28564" ht="15" customHeight="1"/>
    <row r="28565" ht="15" customHeight="1"/>
    <row r="28566" ht="15" customHeight="1"/>
    <row r="28567" ht="15" customHeight="1"/>
    <row r="28568" ht="15" customHeight="1"/>
    <row r="28569" ht="15" customHeight="1"/>
    <row r="28570" ht="15" customHeight="1"/>
    <row r="28571" ht="15" customHeight="1"/>
    <row r="28572" ht="15" customHeight="1"/>
    <row r="28573" ht="15" customHeight="1"/>
    <row r="28574" ht="15" customHeight="1"/>
    <row r="28575" ht="15" customHeight="1"/>
    <row r="28576" ht="15" customHeight="1"/>
    <row r="28577" ht="15" customHeight="1"/>
    <row r="28578" ht="15" customHeight="1"/>
    <row r="28579" ht="15" customHeight="1"/>
    <row r="28580" ht="15" customHeight="1"/>
    <row r="28581" ht="15" customHeight="1"/>
    <row r="28582" ht="15" customHeight="1"/>
    <row r="28583" ht="15" customHeight="1"/>
    <row r="28584" ht="15" customHeight="1"/>
    <row r="28585" ht="15" customHeight="1"/>
    <row r="28586" ht="15" customHeight="1"/>
    <row r="28587" ht="15" customHeight="1"/>
    <row r="28588" ht="15" customHeight="1"/>
    <row r="28589" ht="15" customHeight="1"/>
    <row r="28590" ht="15" customHeight="1"/>
    <row r="28591" ht="15" customHeight="1"/>
    <row r="28592" ht="15" customHeight="1"/>
    <row r="28593" ht="15" customHeight="1"/>
    <row r="28594" ht="15" customHeight="1"/>
    <row r="28595" ht="15" customHeight="1"/>
    <row r="28596" ht="15" customHeight="1"/>
    <row r="28597" ht="15" customHeight="1"/>
    <row r="28598" ht="15" customHeight="1"/>
    <row r="28599" ht="15" customHeight="1"/>
    <row r="28600" ht="15" customHeight="1"/>
    <row r="28601" ht="15" customHeight="1"/>
    <row r="28602" ht="15" customHeight="1"/>
    <row r="28603" ht="15" customHeight="1"/>
    <row r="28604" ht="15" customHeight="1"/>
    <row r="28605" ht="15" customHeight="1"/>
    <row r="28606" ht="15" customHeight="1"/>
    <row r="28607" ht="15" customHeight="1"/>
    <row r="28608" ht="15" customHeight="1"/>
    <row r="28609" ht="15" customHeight="1"/>
    <row r="28610" ht="15" customHeight="1"/>
    <row r="28611" ht="15" customHeight="1"/>
    <row r="28612" ht="15" customHeight="1"/>
    <row r="28613" ht="15" customHeight="1"/>
    <row r="28614" ht="15" customHeight="1"/>
    <row r="28615" ht="15" customHeight="1"/>
    <row r="28616" ht="15" customHeight="1"/>
    <row r="28617" ht="15" customHeight="1"/>
    <row r="28618" ht="15" customHeight="1"/>
    <row r="28619" ht="15" customHeight="1"/>
    <row r="28620" ht="15" customHeight="1"/>
    <row r="28621" ht="15" customHeight="1"/>
    <row r="28622" ht="15" customHeight="1"/>
    <row r="28623" ht="15" customHeight="1"/>
    <row r="28624" ht="15" customHeight="1"/>
    <row r="28625" ht="15" customHeight="1"/>
    <row r="28626" ht="15" customHeight="1"/>
    <row r="28627" ht="15" customHeight="1"/>
    <row r="28628" ht="15" customHeight="1"/>
    <row r="28629" ht="15" customHeight="1"/>
    <row r="28630" ht="15" customHeight="1"/>
    <row r="28631" ht="15" customHeight="1"/>
    <row r="28632" ht="15" customHeight="1"/>
    <row r="28633" ht="15" customHeight="1"/>
    <row r="28634" ht="15" customHeight="1"/>
    <row r="28635" ht="15" customHeight="1"/>
    <row r="28636" ht="15" customHeight="1"/>
    <row r="28637" ht="15" customHeight="1"/>
    <row r="28638" ht="15" customHeight="1"/>
    <row r="28639" ht="15" customHeight="1"/>
    <row r="28640" ht="15" customHeight="1"/>
    <row r="28641" ht="15" customHeight="1"/>
    <row r="28642" ht="15" customHeight="1"/>
    <row r="28643" ht="15" customHeight="1"/>
    <row r="28644" ht="15" customHeight="1"/>
    <row r="28645" ht="15" customHeight="1"/>
    <row r="28646" ht="15" customHeight="1"/>
    <row r="28647" ht="15" customHeight="1"/>
    <row r="28648" ht="15" customHeight="1"/>
    <row r="28649" ht="15" customHeight="1"/>
    <row r="28650" ht="15" customHeight="1"/>
    <row r="28651" ht="15" customHeight="1"/>
    <row r="28652" ht="15" customHeight="1"/>
    <row r="28653" ht="15" customHeight="1"/>
    <row r="28654" ht="15" customHeight="1"/>
    <row r="28655" ht="15" customHeight="1"/>
    <row r="28656" ht="15" customHeight="1"/>
    <row r="28657" ht="15" customHeight="1"/>
    <row r="28658" ht="15" customHeight="1"/>
    <row r="28659" ht="15" customHeight="1"/>
    <row r="28660" ht="15" customHeight="1"/>
    <row r="28661" ht="15" customHeight="1"/>
    <row r="28662" ht="15" customHeight="1"/>
    <row r="28663" ht="15" customHeight="1"/>
    <row r="28664" ht="15" customHeight="1"/>
    <row r="28665" ht="15" customHeight="1"/>
    <row r="28666" ht="15" customHeight="1"/>
    <row r="28667" ht="15" customHeight="1"/>
    <row r="28668" ht="15" customHeight="1"/>
    <row r="28669" ht="15" customHeight="1"/>
    <row r="28670" ht="15" customHeight="1"/>
    <row r="28671" ht="15" customHeight="1"/>
    <row r="28672" ht="15" customHeight="1"/>
    <row r="28673" ht="15" customHeight="1"/>
    <row r="28674" ht="15" customHeight="1"/>
    <row r="28675" ht="15" customHeight="1"/>
    <row r="28676" ht="15" customHeight="1"/>
    <row r="28677" ht="15" customHeight="1"/>
    <row r="28678" ht="15" customHeight="1"/>
    <row r="28679" ht="15" customHeight="1"/>
    <row r="28680" ht="15" customHeight="1"/>
    <row r="28681" ht="15" customHeight="1"/>
    <row r="28682" ht="15" customHeight="1"/>
    <row r="28683" ht="15" customHeight="1"/>
    <row r="28684" ht="15" customHeight="1"/>
    <row r="28685" ht="15" customHeight="1"/>
    <row r="28686" ht="15" customHeight="1"/>
    <row r="28687" ht="15" customHeight="1"/>
    <row r="28688" ht="15" customHeight="1"/>
    <row r="28689" ht="15" customHeight="1"/>
    <row r="28690" ht="15" customHeight="1"/>
    <row r="28691" ht="15" customHeight="1"/>
    <row r="28692" ht="15" customHeight="1"/>
    <row r="28693" ht="15" customHeight="1"/>
    <row r="28694" ht="15" customHeight="1"/>
    <row r="28695" ht="15" customHeight="1"/>
    <row r="28696" ht="15" customHeight="1"/>
    <row r="28697" ht="15" customHeight="1"/>
    <row r="28698" ht="15" customHeight="1"/>
    <row r="28699" ht="15" customHeight="1"/>
    <row r="28700" ht="15" customHeight="1"/>
    <row r="28701" ht="15" customHeight="1"/>
    <row r="28702" ht="15" customHeight="1"/>
    <row r="28703" ht="15" customHeight="1"/>
    <row r="28704" ht="15" customHeight="1"/>
    <row r="28705" ht="15" customHeight="1"/>
    <row r="28706" ht="15" customHeight="1"/>
    <row r="28707" ht="15" customHeight="1"/>
    <row r="28708" ht="15" customHeight="1"/>
    <row r="28709" ht="15" customHeight="1"/>
    <row r="28710" ht="15" customHeight="1"/>
    <row r="28711" ht="15" customHeight="1"/>
    <row r="28712" ht="15" customHeight="1"/>
    <row r="28713" ht="15" customHeight="1"/>
    <row r="28714" ht="15" customHeight="1"/>
    <row r="28715" ht="15" customHeight="1"/>
    <row r="28716" ht="15" customHeight="1"/>
    <row r="28717" ht="15" customHeight="1"/>
    <row r="28718" ht="15" customHeight="1"/>
    <row r="28719" ht="15" customHeight="1"/>
    <row r="28720" ht="15" customHeight="1"/>
    <row r="28721" ht="15" customHeight="1"/>
    <row r="28722" ht="15" customHeight="1"/>
    <row r="28723" ht="15" customHeight="1"/>
    <row r="28724" ht="15" customHeight="1"/>
    <row r="28725" ht="15" customHeight="1"/>
    <row r="28726" ht="15" customHeight="1"/>
    <row r="28727" ht="15" customHeight="1"/>
    <row r="28728" ht="15" customHeight="1"/>
    <row r="28729" ht="15" customHeight="1"/>
    <row r="28730" ht="15" customHeight="1"/>
    <row r="28731" ht="15" customHeight="1"/>
    <row r="28732" ht="15" customHeight="1"/>
    <row r="28733" ht="15" customHeight="1"/>
    <row r="28734" ht="15" customHeight="1"/>
    <row r="28735" ht="15" customHeight="1"/>
    <row r="28736" ht="15" customHeight="1"/>
    <row r="28737" ht="15" customHeight="1"/>
    <row r="28738" ht="15" customHeight="1"/>
    <row r="28739" ht="15" customHeight="1"/>
    <row r="28740" ht="15" customHeight="1"/>
    <row r="28741" ht="15" customHeight="1"/>
    <row r="28742" ht="15" customHeight="1"/>
    <row r="28743" ht="15" customHeight="1"/>
    <row r="28744" ht="15" customHeight="1"/>
    <row r="28745" ht="15" customHeight="1"/>
    <row r="28746" ht="15" customHeight="1"/>
    <row r="28747" ht="15" customHeight="1"/>
    <row r="28748" ht="15" customHeight="1"/>
    <row r="28749" ht="15" customHeight="1"/>
    <row r="28750" ht="15" customHeight="1"/>
    <row r="28751" ht="15" customHeight="1"/>
    <row r="28752" ht="15" customHeight="1"/>
    <row r="28753" ht="15" customHeight="1"/>
    <row r="28754" ht="15" customHeight="1"/>
    <row r="28755" ht="15" customHeight="1"/>
    <row r="28756" ht="15" customHeight="1"/>
    <row r="28757" ht="15" customHeight="1"/>
    <row r="28758" ht="15" customHeight="1"/>
    <row r="28759" ht="15" customHeight="1"/>
    <row r="28760" ht="15" customHeight="1"/>
    <row r="28761" ht="15" customHeight="1"/>
    <row r="28762" ht="15" customHeight="1"/>
    <row r="28763" ht="15" customHeight="1"/>
    <row r="28764" ht="15" customHeight="1"/>
    <row r="28765" ht="15" customHeight="1"/>
    <row r="28766" ht="15" customHeight="1"/>
    <row r="28767" ht="15" customHeight="1"/>
    <row r="28768" ht="15" customHeight="1"/>
    <row r="28769" ht="15" customHeight="1"/>
    <row r="28770" ht="15" customHeight="1"/>
    <row r="28771" ht="15" customHeight="1"/>
    <row r="28772" ht="15" customHeight="1"/>
    <row r="28773" ht="15" customHeight="1"/>
    <row r="28774" ht="15" customHeight="1"/>
    <row r="28775" ht="15" customHeight="1"/>
    <row r="28776" ht="15" customHeight="1"/>
    <row r="28777" ht="15" customHeight="1"/>
    <row r="28778" ht="15" customHeight="1"/>
    <row r="28779" ht="15" customHeight="1"/>
    <row r="28780" ht="15" customHeight="1"/>
    <row r="28781" ht="15" customHeight="1"/>
    <row r="28782" ht="15" customHeight="1"/>
    <row r="28783" ht="15" customHeight="1"/>
    <row r="28784" ht="15" customHeight="1"/>
    <row r="28785" ht="15" customHeight="1"/>
    <row r="28786" ht="15" customHeight="1"/>
    <row r="28787" ht="15" customHeight="1"/>
    <row r="28788" ht="15" customHeight="1"/>
    <row r="28789" ht="15" customHeight="1"/>
    <row r="28790" ht="15" customHeight="1"/>
    <row r="28791" ht="15" customHeight="1"/>
    <row r="28792" ht="15" customHeight="1"/>
    <row r="28793" ht="15" customHeight="1"/>
    <row r="28794" ht="15" customHeight="1"/>
    <row r="28795" ht="15" customHeight="1"/>
    <row r="28796" ht="15" customHeight="1"/>
    <row r="28797" ht="15" customHeight="1"/>
    <row r="28798" ht="15" customHeight="1"/>
    <row r="28799" ht="15" customHeight="1"/>
    <row r="28800" ht="15" customHeight="1"/>
    <row r="28801" ht="15" customHeight="1"/>
    <row r="28802" ht="15" customHeight="1"/>
    <row r="28803" ht="15" customHeight="1"/>
    <row r="28804" ht="15" customHeight="1"/>
    <row r="28805" ht="15" customHeight="1"/>
    <row r="28806" ht="15" customHeight="1"/>
    <row r="28807" ht="15" customHeight="1"/>
    <row r="28808" ht="15" customHeight="1"/>
    <row r="28809" ht="15" customHeight="1"/>
    <row r="28810" ht="15" customHeight="1"/>
    <row r="28811" ht="15" customHeight="1"/>
    <row r="28812" ht="15" customHeight="1"/>
    <row r="28813" ht="15" customHeight="1"/>
    <row r="28814" ht="15" customHeight="1"/>
    <row r="28815" ht="15" customHeight="1"/>
    <row r="28816" ht="15" customHeight="1"/>
    <row r="28817" ht="15" customHeight="1"/>
    <row r="28818" ht="15" customHeight="1"/>
    <row r="28819" ht="15" customHeight="1"/>
    <row r="28820" ht="15" customHeight="1"/>
    <row r="28821" ht="15" customHeight="1"/>
    <row r="28822" ht="15" customHeight="1"/>
    <row r="28823" ht="15" customHeight="1"/>
    <row r="28824" ht="15" customHeight="1"/>
    <row r="28825" ht="15" customHeight="1"/>
    <row r="28826" ht="15" customHeight="1"/>
    <row r="28827" ht="15" customHeight="1"/>
    <row r="28828" ht="15" customHeight="1"/>
    <row r="28829" ht="15" customHeight="1"/>
    <row r="28830" ht="15" customHeight="1"/>
    <row r="28831" ht="15" customHeight="1"/>
    <row r="28832" ht="15" customHeight="1"/>
    <row r="28833" ht="15" customHeight="1"/>
    <row r="28834" ht="15" customHeight="1"/>
    <row r="28835" ht="15" customHeight="1"/>
    <row r="28836" ht="15" customHeight="1"/>
    <row r="28837" ht="15" customHeight="1"/>
    <row r="28838" ht="15" customHeight="1"/>
    <row r="28839" ht="15" customHeight="1"/>
    <row r="28840" ht="15" customHeight="1"/>
    <row r="28841" ht="15" customHeight="1"/>
    <row r="28842" ht="15" customHeight="1"/>
    <row r="28843" ht="15" customHeight="1"/>
    <row r="28844" ht="15" customHeight="1"/>
    <row r="28845" ht="15" customHeight="1"/>
    <row r="28846" ht="15" customHeight="1"/>
    <row r="28847" ht="15" customHeight="1"/>
    <row r="28848" ht="15" customHeight="1"/>
    <row r="28849" ht="15" customHeight="1"/>
    <row r="28850" ht="15" customHeight="1"/>
    <row r="28851" ht="15" customHeight="1"/>
    <row r="28852" ht="15" customHeight="1"/>
    <row r="28853" ht="15" customHeight="1"/>
    <row r="28854" ht="15" customHeight="1"/>
    <row r="28855" ht="15" customHeight="1"/>
    <row r="28856" ht="15" customHeight="1"/>
    <row r="28857" ht="15" customHeight="1"/>
    <row r="28858" ht="15" customHeight="1"/>
    <row r="28859" ht="15" customHeight="1"/>
    <row r="28860" ht="15" customHeight="1"/>
    <row r="28861" ht="15" customHeight="1"/>
    <row r="28862" ht="15" customHeight="1"/>
    <row r="28863" ht="15" customHeight="1"/>
    <row r="28864" ht="15" customHeight="1"/>
    <row r="28865" ht="15" customHeight="1"/>
    <row r="28866" ht="15" customHeight="1"/>
    <row r="28867" ht="15" customHeight="1"/>
    <row r="28868" ht="15" customHeight="1"/>
    <row r="28869" ht="15" customHeight="1"/>
    <row r="28870" ht="15" customHeight="1"/>
    <row r="28871" ht="15" customHeight="1"/>
    <row r="28872" ht="15" customHeight="1"/>
    <row r="28873" ht="15" customHeight="1"/>
    <row r="28874" ht="15" customHeight="1"/>
    <row r="28875" ht="15" customHeight="1"/>
    <row r="28876" ht="15" customHeight="1"/>
    <row r="28877" ht="15" customHeight="1"/>
    <row r="28878" ht="15" customHeight="1"/>
    <row r="28879" ht="15" customHeight="1"/>
    <row r="28880" ht="15" customHeight="1"/>
    <row r="28881" ht="15" customHeight="1"/>
    <row r="28882" ht="15" customHeight="1"/>
    <row r="28883" ht="15" customHeight="1"/>
    <row r="28884" ht="15" customHeight="1"/>
    <row r="28885" ht="15" customHeight="1"/>
    <row r="28886" ht="15" customHeight="1"/>
    <row r="28887" ht="15" customHeight="1"/>
    <row r="28888" ht="15" customHeight="1"/>
    <row r="28889" ht="15" customHeight="1"/>
    <row r="28890" ht="15" customHeight="1"/>
    <row r="28891" ht="15" customHeight="1"/>
    <row r="28892" ht="15" customHeight="1"/>
    <row r="28893" ht="15" customHeight="1"/>
    <row r="28894" ht="15" customHeight="1"/>
    <row r="28895" ht="15" customHeight="1"/>
    <row r="28896" ht="15" customHeight="1"/>
    <row r="28897" ht="15" customHeight="1"/>
    <row r="28898" ht="15" customHeight="1"/>
    <row r="28899" ht="15" customHeight="1"/>
    <row r="28900" ht="15" customHeight="1"/>
    <row r="28901" ht="15" customHeight="1"/>
    <row r="28902" ht="15" customHeight="1"/>
    <row r="28903" ht="15" customHeight="1"/>
    <row r="28904" ht="15" customHeight="1"/>
    <row r="28905" ht="15" customHeight="1"/>
    <row r="28906" ht="15" customHeight="1"/>
    <row r="28907" ht="15" customHeight="1"/>
    <row r="28908" ht="15" customHeight="1"/>
    <row r="28909" ht="15" customHeight="1"/>
    <row r="28910" ht="15" customHeight="1"/>
    <row r="28911" ht="15" customHeight="1"/>
    <row r="28912" ht="15" customHeight="1"/>
    <row r="28913" ht="15" customHeight="1"/>
    <row r="28914" ht="15" customHeight="1"/>
    <row r="28915" ht="15" customHeight="1"/>
    <row r="28916" ht="15" customHeight="1"/>
    <row r="28917" ht="15" customHeight="1"/>
    <row r="28918" ht="15" customHeight="1"/>
    <row r="28919" ht="15" customHeight="1"/>
    <row r="28920" ht="15" customHeight="1"/>
    <row r="28921" ht="15" customHeight="1"/>
    <row r="28922" ht="15" customHeight="1"/>
    <row r="28923" ht="15" customHeight="1"/>
    <row r="28924" ht="15" customHeight="1"/>
    <row r="28925" ht="15" customHeight="1"/>
    <row r="28926" ht="15" customHeight="1"/>
    <row r="28927" ht="15" customHeight="1"/>
    <row r="28928" ht="15" customHeight="1"/>
    <row r="28929" ht="15" customHeight="1"/>
    <row r="28930" ht="15" customHeight="1"/>
    <row r="28931" ht="15" customHeight="1"/>
    <row r="28932" ht="15" customHeight="1"/>
    <row r="28933" ht="15" customHeight="1"/>
    <row r="28934" ht="15" customHeight="1"/>
    <row r="28935" ht="15" customHeight="1"/>
    <row r="28936" ht="15" customHeight="1"/>
    <row r="28937" ht="15" customHeight="1"/>
    <row r="28938" ht="15" customHeight="1"/>
    <row r="28939" ht="15" customHeight="1"/>
    <row r="28940" ht="15" customHeight="1"/>
    <row r="28941" ht="15" customHeight="1"/>
    <row r="28942" ht="15" customHeight="1"/>
    <row r="28943" ht="15" customHeight="1"/>
    <row r="28944" ht="15" customHeight="1"/>
    <row r="28945" ht="15" customHeight="1"/>
    <row r="28946" ht="15" customHeight="1"/>
    <row r="28947" ht="15" customHeight="1"/>
    <row r="28948" ht="15" customHeight="1"/>
    <row r="28949" ht="15" customHeight="1"/>
    <row r="28950" ht="15" customHeight="1"/>
    <row r="28951" ht="15" customHeight="1"/>
    <row r="28952" ht="15" customHeight="1"/>
    <row r="28953" ht="15" customHeight="1"/>
    <row r="28954" ht="15" customHeight="1"/>
    <row r="28955" ht="15" customHeight="1"/>
    <row r="28956" ht="15" customHeight="1"/>
    <row r="28957" ht="15" customHeight="1"/>
    <row r="28958" ht="15" customHeight="1"/>
    <row r="28959" ht="15" customHeight="1"/>
    <row r="28960" ht="15" customHeight="1"/>
    <row r="28961" ht="15" customHeight="1"/>
    <row r="28962" ht="15" customHeight="1"/>
    <row r="28963" ht="15" customHeight="1"/>
    <row r="28964" ht="15" customHeight="1"/>
    <row r="28965" ht="15" customHeight="1"/>
    <row r="28966" ht="15" customHeight="1"/>
    <row r="28967" ht="15" customHeight="1"/>
    <row r="28968" ht="15" customHeight="1"/>
    <row r="28969" ht="15" customHeight="1"/>
    <row r="28970" ht="15" customHeight="1"/>
    <row r="28971" ht="15" customHeight="1"/>
    <row r="28972" ht="15" customHeight="1"/>
    <row r="28973" ht="15" customHeight="1"/>
    <row r="28974" ht="15" customHeight="1"/>
    <row r="28975" ht="15" customHeight="1"/>
    <row r="28976" ht="15" customHeight="1"/>
    <row r="28977" ht="15" customHeight="1"/>
    <row r="28978" ht="15" customHeight="1"/>
    <row r="28979" ht="15" customHeight="1"/>
    <row r="28980" ht="15" customHeight="1"/>
    <row r="28981" ht="15" customHeight="1"/>
    <row r="28982" ht="15" customHeight="1"/>
    <row r="28983" ht="15" customHeight="1"/>
    <row r="28984" ht="15" customHeight="1"/>
    <row r="28985" ht="15" customHeight="1"/>
    <row r="28986" ht="15" customHeight="1"/>
    <row r="28987" ht="15" customHeight="1"/>
    <row r="28988" ht="15" customHeight="1"/>
    <row r="28989" ht="15" customHeight="1"/>
    <row r="28990" ht="15" customHeight="1"/>
    <row r="28991" ht="15" customHeight="1"/>
    <row r="28992" ht="15" customHeight="1"/>
    <row r="28993" ht="15" customHeight="1"/>
    <row r="28994" ht="15" customHeight="1"/>
    <row r="28995" ht="15" customHeight="1"/>
    <row r="28996" ht="15" customHeight="1"/>
    <row r="28997" ht="15" customHeight="1"/>
    <row r="28998" ht="15" customHeight="1"/>
    <row r="28999" ht="15" customHeight="1"/>
    <row r="29000" ht="15" customHeight="1"/>
    <row r="29001" ht="15" customHeight="1"/>
    <row r="29002" ht="15" customHeight="1"/>
    <row r="29003" ht="15" customHeight="1"/>
    <row r="29004" ht="15" customHeight="1"/>
    <row r="29005" ht="15" customHeight="1"/>
    <row r="29006" ht="15" customHeight="1"/>
    <row r="29007" ht="15" customHeight="1"/>
    <row r="29008" ht="15" customHeight="1"/>
    <row r="29009" ht="15" customHeight="1"/>
    <row r="29010" ht="15" customHeight="1"/>
    <row r="29011" ht="15" customHeight="1"/>
    <row r="29012" ht="15" customHeight="1"/>
    <row r="29013" ht="15" customHeight="1"/>
    <row r="29014" ht="15" customHeight="1"/>
    <row r="29015" ht="15" customHeight="1"/>
    <row r="29016" ht="15" customHeight="1"/>
    <row r="29017" ht="15" customHeight="1"/>
    <row r="29018" ht="15" customHeight="1"/>
    <row r="29019" ht="15" customHeight="1"/>
    <row r="29020" ht="15" customHeight="1"/>
    <row r="29021" ht="15" customHeight="1"/>
    <row r="29022" ht="15" customHeight="1"/>
    <row r="29023" ht="15" customHeight="1"/>
    <row r="29024" ht="15" customHeight="1"/>
    <row r="29025" ht="15" customHeight="1"/>
    <row r="29026" ht="15" customHeight="1"/>
    <row r="29027" ht="15" customHeight="1"/>
    <row r="29028" ht="15" customHeight="1"/>
    <row r="29029" ht="15" customHeight="1"/>
    <row r="29030" ht="15" customHeight="1"/>
    <row r="29031" ht="15" customHeight="1"/>
    <row r="29032" ht="15" customHeight="1"/>
    <row r="29033" ht="15" customHeight="1"/>
    <row r="29034" ht="15" customHeight="1"/>
    <row r="29035" ht="15" customHeight="1"/>
    <row r="29036" ht="15" customHeight="1"/>
    <row r="29037" ht="15" customHeight="1"/>
    <row r="29038" ht="15" customHeight="1"/>
    <row r="29039" ht="15" customHeight="1"/>
    <row r="29040" ht="15" customHeight="1"/>
    <row r="29041" ht="15" customHeight="1"/>
    <row r="29042" ht="15" customHeight="1"/>
    <row r="29043" ht="15" customHeight="1"/>
    <row r="29044" ht="15" customHeight="1"/>
    <row r="29045" ht="15" customHeight="1"/>
    <row r="29046" ht="15" customHeight="1"/>
    <row r="29047" ht="15" customHeight="1"/>
    <row r="29048" ht="15" customHeight="1"/>
    <row r="29049" ht="15" customHeight="1"/>
    <row r="29050" ht="15" customHeight="1"/>
    <row r="29051" ht="15" customHeight="1"/>
    <row r="29052" ht="15" customHeight="1"/>
    <row r="29053" ht="15" customHeight="1"/>
    <row r="29054" ht="15" customHeight="1"/>
    <row r="29055" ht="15" customHeight="1"/>
    <row r="29056" ht="15" customHeight="1"/>
    <row r="29057" ht="15" customHeight="1"/>
    <row r="29058" ht="15" customHeight="1"/>
    <row r="29059" ht="15" customHeight="1"/>
    <row r="29060" ht="15" customHeight="1"/>
    <row r="29061" ht="15" customHeight="1"/>
    <row r="29062" ht="15" customHeight="1"/>
    <row r="29063" ht="15" customHeight="1"/>
    <row r="29064" ht="15" customHeight="1"/>
    <row r="29065" ht="15" customHeight="1"/>
    <row r="29066" ht="15" customHeight="1"/>
    <row r="29067" ht="15" customHeight="1"/>
    <row r="29068" ht="15" customHeight="1"/>
    <row r="29069" ht="15" customHeight="1"/>
    <row r="29070" ht="15" customHeight="1"/>
    <row r="29071" ht="15" customHeight="1"/>
    <row r="29072" ht="15" customHeight="1"/>
    <row r="29073" ht="15" customHeight="1"/>
    <row r="29074" ht="15" customHeight="1"/>
    <row r="29075" ht="15" customHeight="1"/>
    <row r="29076" ht="15" customHeight="1"/>
    <row r="29077" ht="15" customHeight="1"/>
    <row r="29078" ht="15" customHeight="1"/>
    <row r="29079" ht="15" customHeight="1"/>
    <row r="29080" ht="15" customHeight="1"/>
    <row r="29081" ht="15" customHeight="1"/>
    <row r="29082" ht="15" customHeight="1"/>
    <row r="29083" ht="15" customHeight="1"/>
    <row r="29084" ht="15" customHeight="1"/>
    <row r="29085" ht="15" customHeight="1"/>
    <row r="29086" ht="15" customHeight="1"/>
    <row r="29087" ht="15" customHeight="1"/>
    <row r="29088" ht="15" customHeight="1"/>
    <row r="29089" ht="15" customHeight="1"/>
    <row r="29090" ht="15" customHeight="1"/>
    <row r="29091" ht="15" customHeight="1"/>
    <row r="29092" ht="15" customHeight="1"/>
    <row r="29093" ht="15" customHeight="1"/>
    <row r="29094" ht="15" customHeight="1"/>
    <row r="29095" ht="15" customHeight="1"/>
    <row r="29096" ht="15" customHeight="1"/>
    <row r="29097" ht="15" customHeight="1"/>
    <row r="29098" ht="15" customHeight="1"/>
    <row r="29099" ht="15" customHeight="1"/>
    <row r="29100" ht="15" customHeight="1"/>
    <row r="29101" ht="15" customHeight="1"/>
    <row r="29102" ht="15" customHeight="1"/>
    <row r="29103" ht="15" customHeight="1"/>
    <row r="29104" ht="15" customHeight="1"/>
    <row r="29105" ht="15" customHeight="1"/>
    <row r="29106" ht="15" customHeight="1"/>
    <row r="29107" ht="15" customHeight="1"/>
    <row r="29108" ht="15" customHeight="1"/>
    <row r="29109" ht="15" customHeight="1"/>
    <row r="29110" ht="15" customHeight="1"/>
    <row r="29111" ht="15" customHeight="1"/>
    <row r="29112" ht="15" customHeight="1"/>
    <row r="29113" ht="15" customHeight="1"/>
    <row r="29114" ht="15" customHeight="1"/>
    <row r="29115" ht="15" customHeight="1"/>
    <row r="29116" ht="15" customHeight="1"/>
    <row r="29117" ht="15" customHeight="1"/>
    <row r="29118" ht="15" customHeight="1"/>
    <row r="29119" ht="15" customHeight="1"/>
    <row r="29120" ht="15" customHeight="1"/>
    <row r="29121" ht="15" customHeight="1"/>
    <row r="29122" ht="15" customHeight="1"/>
    <row r="29123" ht="15" customHeight="1"/>
    <row r="29124" ht="15" customHeight="1"/>
    <row r="29125" ht="15" customHeight="1"/>
    <row r="29126" ht="15" customHeight="1"/>
    <row r="29127" ht="15" customHeight="1"/>
    <row r="29128" ht="15" customHeight="1"/>
    <row r="29129" ht="15" customHeight="1"/>
    <row r="29130" ht="15" customHeight="1"/>
    <row r="29131" ht="15" customHeight="1"/>
    <row r="29132" ht="15" customHeight="1"/>
    <row r="29133" ht="15" customHeight="1"/>
    <row r="29134" ht="15" customHeight="1"/>
    <row r="29135" ht="15" customHeight="1"/>
    <row r="29136" ht="15" customHeight="1"/>
    <row r="29137" ht="15" customHeight="1"/>
    <row r="29138" ht="15" customHeight="1"/>
    <row r="29139" ht="15" customHeight="1"/>
    <row r="29140" ht="15" customHeight="1"/>
    <row r="29141" ht="15" customHeight="1"/>
    <row r="29142" ht="15" customHeight="1"/>
    <row r="29143" ht="15" customHeight="1"/>
    <row r="29144" ht="15" customHeight="1"/>
    <row r="29145" ht="15" customHeight="1"/>
    <row r="29146" ht="15" customHeight="1"/>
    <row r="29147" ht="15" customHeight="1"/>
    <row r="29148" ht="15" customHeight="1"/>
    <row r="29149" ht="15" customHeight="1"/>
    <row r="29150" ht="15" customHeight="1"/>
    <row r="29151" ht="15" customHeight="1"/>
    <row r="29152" ht="15" customHeight="1"/>
    <row r="29153" ht="15" customHeight="1"/>
    <row r="29154" ht="15" customHeight="1"/>
    <row r="29155" ht="15" customHeight="1"/>
    <row r="29156" ht="15" customHeight="1"/>
    <row r="29157" ht="15" customHeight="1"/>
    <row r="29158" ht="15" customHeight="1"/>
    <row r="29159" ht="15" customHeight="1"/>
    <row r="29160" ht="15" customHeight="1"/>
    <row r="29161" ht="15" customHeight="1"/>
    <row r="29162" ht="15" customHeight="1"/>
    <row r="29163" ht="15" customHeight="1"/>
    <row r="29164" ht="15" customHeight="1"/>
    <row r="29165" ht="15" customHeight="1"/>
    <row r="29166" ht="15" customHeight="1"/>
    <row r="29167" ht="15" customHeight="1"/>
    <row r="29168" ht="15" customHeight="1"/>
    <row r="29169" ht="15" customHeight="1"/>
    <row r="29170" ht="15" customHeight="1"/>
    <row r="29171" ht="15" customHeight="1"/>
    <row r="29172" ht="15" customHeight="1"/>
    <row r="29173" ht="15" customHeight="1"/>
    <row r="29174" ht="15" customHeight="1"/>
    <row r="29175" ht="15" customHeight="1"/>
    <row r="29176" ht="15" customHeight="1"/>
    <row r="29177" ht="15" customHeight="1"/>
    <row r="29178" ht="15" customHeight="1"/>
    <row r="29179" ht="15" customHeight="1"/>
    <row r="29180" ht="15" customHeight="1"/>
    <row r="29181" ht="15" customHeight="1"/>
    <row r="29182" ht="15" customHeight="1"/>
    <row r="29183" ht="15" customHeight="1"/>
    <row r="29184" ht="15" customHeight="1"/>
    <row r="29185" ht="15" customHeight="1"/>
    <row r="29186" ht="15" customHeight="1"/>
    <row r="29187" ht="15" customHeight="1"/>
    <row r="29188" ht="15" customHeight="1"/>
    <row r="29189" ht="15" customHeight="1"/>
    <row r="29190" ht="15" customHeight="1"/>
    <row r="29191" ht="15" customHeight="1"/>
    <row r="29192" ht="15" customHeight="1"/>
    <row r="29193" ht="15" customHeight="1"/>
    <row r="29194" ht="15" customHeight="1"/>
    <row r="29195" ht="15" customHeight="1"/>
    <row r="29196" ht="15" customHeight="1"/>
    <row r="29197" ht="15" customHeight="1"/>
    <row r="29198" ht="15" customHeight="1"/>
    <row r="29199" ht="15" customHeight="1"/>
    <row r="29200" ht="15" customHeight="1"/>
    <row r="29201" ht="15" customHeight="1"/>
    <row r="29202" ht="15" customHeight="1"/>
    <row r="29203" ht="15" customHeight="1"/>
    <row r="29204" ht="15" customHeight="1"/>
    <row r="29205" ht="15" customHeight="1"/>
    <row r="29206" ht="15" customHeight="1"/>
    <row r="29207" ht="15" customHeight="1"/>
    <row r="29208" ht="15" customHeight="1"/>
    <row r="29209" ht="15" customHeight="1"/>
    <row r="29210" ht="15" customHeight="1"/>
    <row r="29211" ht="15" customHeight="1"/>
    <row r="29212" ht="15" customHeight="1"/>
    <row r="29213" ht="15" customHeight="1"/>
    <row r="29214" ht="15" customHeight="1"/>
    <row r="29215" ht="15" customHeight="1"/>
    <row r="29216" ht="15" customHeight="1"/>
    <row r="29217" ht="15" customHeight="1"/>
    <row r="29218" ht="15" customHeight="1"/>
    <row r="29219" ht="15" customHeight="1"/>
    <row r="29220" ht="15" customHeight="1"/>
    <row r="29221" ht="15" customHeight="1"/>
    <row r="29222" ht="15" customHeight="1"/>
    <row r="29223" ht="15" customHeight="1"/>
    <row r="29224" ht="15" customHeight="1"/>
    <row r="29225" ht="15" customHeight="1"/>
    <row r="29226" ht="15" customHeight="1"/>
    <row r="29227" ht="15" customHeight="1"/>
    <row r="29228" ht="15" customHeight="1"/>
    <row r="29229" ht="15" customHeight="1"/>
    <row r="29230" ht="15" customHeight="1"/>
    <row r="29231" ht="15" customHeight="1"/>
    <row r="29232" ht="15" customHeight="1"/>
    <row r="29233" ht="15" customHeight="1"/>
    <row r="29234" ht="15" customHeight="1"/>
    <row r="29235" ht="15" customHeight="1"/>
    <row r="29236" ht="15" customHeight="1"/>
    <row r="29237" ht="15" customHeight="1"/>
    <row r="29238" ht="15" customHeight="1"/>
    <row r="29239" ht="15" customHeight="1"/>
    <row r="29240" ht="15" customHeight="1"/>
    <row r="29241" ht="15" customHeight="1"/>
    <row r="29242" ht="15" customHeight="1"/>
    <row r="29243" ht="15" customHeight="1"/>
    <row r="29244" ht="15" customHeight="1"/>
    <row r="29245" ht="15" customHeight="1"/>
    <row r="29246" ht="15" customHeight="1"/>
    <row r="29247" ht="15" customHeight="1"/>
    <row r="29248" ht="15" customHeight="1"/>
    <row r="29249" ht="15" customHeight="1"/>
    <row r="29250" ht="15" customHeight="1"/>
    <row r="29251" ht="15" customHeight="1"/>
    <row r="29252" ht="15" customHeight="1"/>
    <row r="29253" ht="15" customHeight="1"/>
    <row r="29254" ht="15" customHeight="1"/>
    <row r="29255" ht="15" customHeight="1"/>
    <row r="29256" ht="15" customHeight="1"/>
    <row r="29257" ht="15" customHeight="1"/>
    <row r="29258" ht="15" customHeight="1"/>
    <row r="29259" ht="15" customHeight="1"/>
    <row r="29260" ht="15" customHeight="1"/>
    <row r="29261" ht="15" customHeight="1"/>
    <row r="29262" ht="15" customHeight="1"/>
    <row r="29263" ht="15" customHeight="1"/>
    <row r="29264" ht="15" customHeight="1"/>
    <row r="29265" ht="15" customHeight="1"/>
    <row r="29266" ht="15" customHeight="1"/>
    <row r="29267" ht="15" customHeight="1"/>
    <row r="29268" ht="15" customHeight="1"/>
    <row r="29269" ht="15" customHeight="1"/>
    <row r="29270" ht="15" customHeight="1"/>
    <row r="29271" ht="15" customHeight="1"/>
    <row r="29272" ht="15" customHeight="1"/>
    <row r="29273" ht="15" customHeight="1"/>
    <row r="29274" ht="15" customHeight="1"/>
    <row r="29275" ht="15" customHeight="1"/>
    <row r="29276" ht="15" customHeight="1"/>
    <row r="29277" ht="15" customHeight="1"/>
    <row r="29278" ht="15" customHeight="1"/>
    <row r="29279" ht="15" customHeight="1"/>
    <row r="29280" ht="15" customHeight="1"/>
    <row r="29281" ht="15" customHeight="1"/>
    <row r="29282" ht="15" customHeight="1"/>
    <row r="29283" ht="15" customHeight="1"/>
    <row r="29284" ht="15" customHeight="1"/>
    <row r="29285" ht="15" customHeight="1"/>
    <row r="29286" ht="15" customHeight="1"/>
    <row r="29287" ht="15" customHeight="1"/>
    <row r="29288" ht="15" customHeight="1"/>
    <row r="29289" ht="15" customHeight="1"/>
    <row r="29290" ht="15" customHeight="1"/>
    <row r="29291" ht="15" customHeight="1"/>
    <row r="29292" ht="15" customHeight="1"/>
    <row r="29293" ht="15" customHeight="1"/>
    <row r="29294" ht="15" customHeight="1"/>
    <row r="29295" ht="15" customHeight="1"/>
    <row r="29296" ht="15" customHeight="1"/>
    <row r="29297" ht="15" customHeight="1"/>
    <row r="29298" ht="15" customHeight="1"/>
    <row r="29299" ht="15" customHeight="1"/>
    <row r="29300" ht="15" customHeight="1"/>
    <row r="29301" ht="15" customHeight="1"/>
    <row r="29302" ht="15" customHeight="1"/>
    <row r="29303" ht="15" customHeight="1"/>
    <row r="29304" ht="15" customHeight="1"/>
    <row r="29305" ht="15" customHeight="1"/>
    <row r="29306" ht="15" customHeight="1"/>
    <row r="29307" ht="15" customHeight="1"/>
    <row r="29308" ht="15" customHeight="1"/>
    <row r="29309" ht="15" customHeight="1"/>
    <row r="29310" ht="15" customHeight="1"/>
    <row r="29311" ht="15" customHeight="1"/>
    <row r="29312" ht="15" customHeight="1"/>
    <row r="29313" ht="15" customHeight="1"/>
    <row r="29314" ht="15" customHeight="1"/>
    <row r="29315" ht="15" customHeight="1"/>
    <row r="29316" ht="15" customHeight="1"/>
    <row r="29317" ht="15" customHeight="1"/>
    <row r="29318" ht="15" customHeight="1"/>
    <row r="29319" ht="15" customHeight="1"/>
    <row r="29320" ht="15" customHeight="1"/>
    <row r="29321" ht="15" customHeight="1"/>
    <row r="29322" ht="15" customHeight="1"/>
    <row r="29323" ht="15" customHeight="1"/>
    <row r="29324" ht="15" customHeight="1"/>
    <row r="29325" ht="15" customHeight="1"/>
    <row r="29326" ht="15" customHeight="1"/>
    <row r="29327" ht="15" customHeight="1"/>
    <row r="29328" ht="15" customHeight="1"/>
    <row r="29329" ht="15" customHeight="1"/>
    <row r="29330" ht="15" customHeight="1"/>
    <row r="29331" ht="15" customHeight="1"/>
    <row r="29332" ht="15" customHeight="1"/>
    <row r="29333" ht="15" customHeight="1"/>
    <row r="29334" ht="15" customHeight="1"/>
    <row r="29335" ht="15" customHeight="1"/>
    <row r="29336" ht="15" customHeight="1"/>
    <row r="29337" ht="15" customHeight="1"/>
    <row r="29338" ht="15" customHeight="1"/>
    <row r="29339" ht="15" customHeight="1"/>
    <row r="29340" ht="15" customHeight="1"/>
    <row r="29341" ht="15" customHeight="1"/>
    <row r="29342" ht="15" customHeight="1"/>
    <row r="29343" ht="15" customHeight="1"/>
    <row r="29344" ht="15" customHeight="1"/>
    <row r="29345" ht="15" customHeight="1"/>
    <row r="29346" ht="15" customHeight="1"/>
    <row r="29347" ht="15" customHeight="1"/>
    <row r="29348" ht="15" customHeight="1"/>
    <row r="29349" ht="15" customHeight="1"/>
    <row r="29350" ht="15" customHeight="1"/>
    <row r="29351" ht="15" customHeight="1"/>
    <row r="29352" ht="15" customHeight="1"/>
    <row r="29353" ht="15" customHeight="1"/>
    <row r="29354" ht="15" customHeight="1"/>
    <row r="29355" ht="15" customHeight="1"/>
    <row r="29356" ht="15" customHeight="1"/>
    <row r="29357" ht="15" customHeight="1"/>
    <row r="29358" ht="15" customHeight="1"/>
    <row r="29359" ht="15" customHeight="1"/>
    <row r="29360" ht="15" customHeight="1"/>
    <row r="29361" ht="15" customHeight="1"/>
    <row r="29362" ht="15" customHeight="1"/>
    <row r="29363" ht="15" customHeight="1"/>
    <row r="29364" ht="15" customHeight="1"/>
    <row r="29365" ht="15" customHeight="1"/>
    <row r="29366" ht="15" customHeight="1"/>
    <row r="29367" ht="15" customHeight="1"/>
    <row r="29368" ht="15" customHeight="1"/>
    <row r="29369" ht="15" customHeight="1"/>
    <row r="29370" ht="15" customHeight="1"/>
    <row r="29371" ht="15" customHeight="1"/>
    <row r="29372" ht="15" customHeight="1"/>
    <row r="29373" ht="15" customHeight="1"/>
    <row r="29374" ht="15" customHeight="1"/>
    <row r="29375" ht="15" customHeight="1"/>
    <row r="29376" ht="15" customHeight="1"/>
    <row r="29377" ht="15" customHeight="1"/>
    <row r="29378" ht="15" customHeight="1"/>
    <row r="29379" ht="15" customHeight="1"/>
    <row r="29380" ht="15" customHeight="1"/>
    <row r="29381" ht="15" customHeight="1"/>
    <row r="29382" ht="15" customHeight="1"/>
    <row r="29383" ht="15" customHeight="1"/>
    <row r="29384" ht="15" customHeight="1"/>
    <row r="29385" ht="15" customHeight="1"/>
    <row r="29386" ht="15" customHeight="1"/>
    <row r="29387" ht="15" customHeight="1"/>
    <row r="29388" ht="15" customHeight="1"/>
    <row r="29389" ht="15" customHeight="1"/>
    <row r="29390" ht="15" customHeight="1"/>
    <row r="29391" ht="15" customHeight="1"/>
    <row r="29392" ht="15" customHeight="1"/>
    <row r="29393" ht="15" customHeight="1"/>
    <row r="29394" ht="15" customHeight="1"/>
    <row r="29395" ht="15" customHeight="1"/>
    <row r="29396" ht="15" customHeight="1"/>
    <row r="29397" ht="15" customHeight="1"/>
    <row r="29398" ht="15" customHeight="1"/>
    <row r="29399" ht="15" customHeight="1"/>
    <row r="29400" ht="15" customHeight="1"/>
    <row r="29401" ht="15" customHeight="1"/>
    <row r="29402" ht="15" customHeight="1"/>
    <row r="29403" ht="15" customHeight="1"/>
    <row r="29404" ht="15" customHeight="1"/>
    <row r="29405" ht="15" customHeight="1"/>
    <row r="29406" ht="15" customHeight="1"/>
    <row r="29407" ht="15" customHeight="1"/>
    <row r="29408" ht="15" customHeight="1"/>
    <row r="29409" ht="15" customHeight="1"/>
    <row r="29410" ht="15" customHeight="1"/>
    <row r="29411" ht="15" customHeight="1"/>
    <row r="29412" ht="15" customHeight="1"/>
    <row r="29413" ht="15" customHeight="1"/>
    <row r="29414" ht="15" customHeight="1"/>
    <row r="29415" ht="15" customHeight="1"/>
    <row r="29416" ht="15" customHeight="1"/>
    <row r="29417" ht="15" customHeight="1"/>
    <row r="29418" ht="15" customHeight="1"/>
    <row r="29419" ht="15" customHeight="1"/>
    <row r="29420" ht="15" customHeight="1"/>
    <row r="29421" ht="15" customHeight="1"/>
    <row r="29422" ht="15" customHeight="1"/>
    <row r="29423" ht="15" customHeight="1"/>
    <row r="29424" ht="15" customHeight="1"/>
    <row r="29425" ht="15" customHeight="1"/>
    <row r="29426" ht="15" customHeight="1"/>
    <row r="29427" ht="15" customHeight="1"/>
    <row r="29428" ht="15" customHeight="1"/>
    <row r="29429" ht="15" customHeight="1"/>
    <row r="29430" ht="15" customHeight="1"/>
    <row r="29431" ht="15" customHeight="1"/>
    <row r="29432" ht="15" customHeight="1"/>
    <row r="29433" ht="15" customHeight="1"/>
    <row r="29434" ht="15" customHeight="1"/>
    <row r="29435" ht="15" customHeight="1"/>
    <row r="29436" ht="15" customHeight="1"/>
    <row r="29437" ht="15" customHeight="1"/>
    <row r="29438" ht="15" customHeight="1"/>
    <row r="29439" ht="15" customHeight="1"/>
    <row r="29440" ht="15" customHeight="1"/>
    <row r="29441" ht="15" customHeight="1"/>
    <row r="29442" ht="15" customHeight="1"/>
    <row r="29443" ht="15" customHeight="1"/>
    <row r="29444" ht="15" customHeight="1"/>
    <row r="29445" ht="15" customHeight="1"/>
    <row r="29446" ht="15" customHeight="1"/>
    <row r="29447" ht="15" customHeight="1"/>
    <row r="29448" ht="15" customHeight="1"/>
    <row r="29449" ht="15" customHeight="1"/>
    <row r="29450" ht="15" customHeight="1"/>
    <row r="29451" ht="15" customHeight="1"/>
    <row r="29452" ht="15" customHeight="1"/>
    <row r="29453" ht="15" customHeight="1"/>
    <row r="29454" ht="15" customHeight="1"/>
    <row r="29455" ht="15" customHeight="1"/>
    <row r="29456" ht="15" customHeight="1"/>
    <row r="29457" ht="15" customHeight="1"/>
    <row r="29458" ht="15" customHeight="1"/>
    <row r="29459" ht="15" customHeight="1"/>
    <row r="29460" ht="15" customHeight="1"/>
    <row r="29461" ht="15" customHeight="1"/>
    <row r="29462" ht="15" customHeight="1"/>
    <row r="29463" ht="15" customHeight="1"/>
    <row r="29464" ht="15" customHeight="1"/>
    <row r="29465" ht="15" customHeight="1"/>
    <row r="29466" ht="15" customHeight="1"/>
    <row r="29467" ht="15" customHeight="1"/>
    <row r="29468" ht="15" customHeight="1"/>
    <row r="29469" ht="15" customHeight="1"/>
    <row r="29470" ht="15" customHeight="1"/>
    <row r="29471" ht="15" customHeight="1"/>
    <row r="29472" ht="15" customHeight="1"/>
    <row r="29473" ht="15" customHeight="1"/>
    <row r="29474" ht="15" customHeight="1"/>
    <row r="29475" ht="15" customHeight="1"/>
    <row r="29476" ht="15" customHeight="1"/>
    <row r="29477" ht="15" customHeight="1"/>
    <row r="29478" ht="15" customHeight="1"/>
    <row r="29479" ht="15" customHeight="1"/>
    <row r="29480" ht="15" customHeight="1"/>
    <row r="29481" ht="15" customHeight="1"/>
    <row r="29482" ht="15" customHeight="1"/>
    <row r="29483" ht="15" customHeight="1"/>
    <row r="29484" ht="15" customHeight="1"/>
    <row r="29485" ht="15" customHeight="1"/>
    <row r="29486" ht="15" customHeight="1"/>
    <row r="29487" ht="15" customHeight="1"/>
    <row r="29488" ht="15" customHeight="1"/>
    <row r="29489" ht="15" customHeight="1"/>
    <row r="29490" ht="15" customHeight="1"/>
    <row r="29491" ht="15" customHeight="1"/>
    <row r="29492" ht="15" customHeight="1"/>
    <row r="29493" ht="15" customHeight="1"/>
    <row r="29494" ht="15" customHeight="1"/>
    <row r="29495" ht="15" customHeight="1"/>
    <row r="29496" ht="15" customHeight="1"/>
    <row r="29497" ht="15" customHeight="1"/>
    <row r="29498" ht="15" customHeight="1"/>
    <row r="29499" ht="15" customHeight="1"/>
    <row r="29500" ht="15" customHeight="1"/>
    <row r="29501" ht="15" customHeight="1"/>
    <row r="29502" ht="15" customHeight="1"/>
    <row r="29503" ht="15" customHeight="1"/>
    <row r="29504" ht="15" customHeight="1"/>
    <row r="29505" ht="15" customHeight="1"/>
    <row r="29506" ht="15" customHeight="1"/>
    <row r="29507" ht="15" customHeight="1"/>
    <row r="29508" ht="15" customHeight="1"/>
    <row r="29509" ht="15" customHeight="1"/>
    <row r="29510" ht="15" customHeight="1"/>
    <row r="29511" ht="15" customHeight="1"/>
    <row r="29512" ht="15" customHeight="1"/>
    <row r="29513" ht="15" customHeight="1"/>
    <row r="29514" ht="15" customHeight="1"/>
    <row r="29515" ht="15" customHeight="1"/>
    <row r="29516" ht="15" customHeight="1"/>
    <row r="29517" ht="15" customHeight="1"/>
    <row r="29518" ht="15" customHeight="1"/>
    <row r="29519" ht="15" customHeight="1"/>
    <row r="29520" ht="15" customHeight="1"/>
    <row r="29521" ht="15" customHeight="1"/>
    <row r="29522" ht="15" customHeight="1"/>
    <row r="29523" ht="15" customHeight="1"/>
    <row r="29524" ht="15" customHeight="1"/>
    <row r="29525" ht="15" customHeight="1"/>
    <row r="29526" ht="15" customHeight="1"/>
    <row r="29527" ht="15" customHeight="1"/>
    <row r="29528" ht="15" customHeight="1"/>
    <row r="29529" ht="15" customHeight="1"/>
    <row r="29530" ht="15" customHeight="1"/>
    <row r="29531" ht="15" customHeight="1"/>
    <row r="29532" ht="15" customHeight="1"/>
    <row r="29533" ht="15" customHeight="1"/>
    <row r="29534" ht="15" customHeight="1"/>
    <row r="29535" ht="15" customHeight="1"/>
    <row r="29536" ht="15" customHeight="1"/>
    <row r="29537" ht="15" customHeight="1"/>
    <row r="29538" ht="15" customHeight="1"/>
    <row r="29539" ht="15" customHeight="1"/>
    <row r="29540" ht="15" customHeight="1"/>
    <row r="29541" ht="15" customHeight="1"/>
    <row r="29542" ht="15" customHeight="1"/>
    <row r="29543" ht="15" customHeight="1"/>
    <row r="29544" ht="15" customHeight="1"/>
    <row r="29545" ht="15" customHeight="1"/>
    <row r="29546" ht="15" customHeight="1"/>
    <row r="29547" ht="15" customHeight="1"/>
    <row r="29548" ht="15" customHeight="1"/>
    <row r="29549" ht="15" customHeight="1"/>
    <row r="29550" ht="15" customHeight="1"/>
    <row r="29551" ht="15" customHeight="1"/>
    <row r="29552" ht="15" customHeight="1"/>
    <row r="29553" ht="15" customHeight="1"/>
    <row r="29554" ht="15" customHeight="1"/>
    <row r="29555" ht="15" customHeight="1"/>
    <row r="29556" ht="15" customHeight="1"/>
    <row r="29557" ht="15" customHeight="1"/>
    <row r="29558" ht="15" customHeight="1"/>
    <row r="29559" ht="15" customHeight="1"/>
    <row r="29560" ht="15" customHeight="1"/>
    <row r="29561" ht="15" customHeight="1"/>
    <row r="29562" ht="15" customHeight="1"/>
    <row r="29563" ht="15" customHeight="1"/>
    <row r="29564" ht="15" customHeight="1"/>
    <row r="29565" ht="15" customHeight="1"/>
    <row r="29566" ht="15" customHeight="1"/>
    <row r="29567" ht="15" customHeight="1"/>
    <row r="29568" ht="15" customHeight="1"/>
    <row r="29569" ht="15" customHeight="1"/>
    <row r="29570" ht="15" customHeight="1"/>
    <row r="29571" ht="15" customHeight="1"/>
    <row r="29572" ht="15" customHeight="1"/>
    <row r="29573" ht="15" customHeight="1"/>
    <row r="29574" ht="15" customHeight="1"/>
    <row r="29575" ht="15" customHeight="1"/>
    <row r="29576" ht="15" customHeight="1"/>
    <row r="29577" ht="15" customHeight="1"/>
    <row r="29578" ht="15" customHeight="1"/>
    <row r="29579" ht="15" customHeight="1"/>
    <row r="29580" ht="15" customHeight="1"/>
    <row r="29581" ht="15" customHeight="1"/>
    <row r="29582" ht="15" customHeight="1"/>
    <row r="29583" ht="15" customHeight="1"/>
    <row r="29584" ht="15" customHeight="1"/>
    <row r="29585" ht="15" customHeight="1"/>
    <row r="29586" ht="15" customHeight="1"/>
    <row r="29587" ht="15" customHeight="1"/>
    <row r="29588" ht="15" customHeight="1"/>
    <row r="29589" ht="15" customHeight="1"/>
    <row r="29590" ht="15" customHeight="1"/>
    <row r="29591" ht="15" customHeight="1"/>
    <row r="29592" ht="15" customHeight="1"/>
    <row r="29593" ht="15" customHeight="1"/>
    <row r="29594" ht="15" customHeight="1"/>
    <row r="29595" ht="15" customHeight="1"/>
    <row r="29596" ht="15" customHeight="1"/>
    <row r="29597" ht="15" customHeight="1"/>
    <row r="29598" ht="15" customHeight="1"/>
    <row r="29599" ht="15" customHeight="1"/>
    <row r="29600" ht="15" customHeight="1"/>
    <row r="29601" ht="15" customHeight="1"/>
    <row r="29602" ht="15" customHeight="1"/>
    <row r="29603" ht="15" customHeight="1"/>
    <row r="29604" ht="15" customHeight="1"/>
    <row r="29605" ht="15" customHeight="1"/>
    <row r="29606" ht="15" customHeight="1"/>
    <row r="29607" ht="15" customHeight="1"/>
    <row r="29608" ht="15" customHeight="1"/>
    <row r="29609" ht="15" customHeight="1"/>
    <row r="29610" ht="15" customHeight="1"/>
    <row r="29611" ht="15" customHeight="1"/>
    <row r="29612" ht="15" customHeight="1"/>
    <row r="29613" ht="15" customHeight="1"/>
    <row r="29614" ht="15" customHeight="1"/>
    <row r="29615" ht="15" customHeight="1"/>
    <row r="29616" ht="15" customHeight="1"/>
    <row r="29617" ht="15" customHeight="1"/>
    <row r="29618" ht="15" customHeight="1"/>
    <row r="29619" ht="15" customHeight="1"/>
    <row r="29620" ht="15" customHeight="1"/>
    <row r="29621" ht="15" customHeight="1"/>
    <row r="29622" ht="15" customHeight="1"/>
    <row r="29623" ht="15" customHeight="1"/>
    <row r="29624" ht="15" customHeight="1"/>
    <row r="29625" ht="15" customHeight="1"/>
    <row r="29626" ht="15" customHeight="1"/>
    <row r="29627" ht="15" customHeight="1"/>
    <row r="29628" ht="15" customHeight="1"/>
    <row r="29629" ht="15" customHeight="1"/>
    <row r="29630" ht="15" customHeight="1"/>
    <row r="29631" ht="15" customHeight="1"/>
    <row r="29632" ht="15" customHeight="1"/>
    <row r="29633" ht="15" customHeight="1"/>
    <row r="29634" ht="15" customHeight="1"/>
    <row r="29635" ht="15" customHeight="1"/>
    <row r="29636" ht="15" customHeight="1"/>
    <row r="29637" ht="15" customHeight="1"/>
    <row r="29638" ht="15" customHeight="1"/>
    <row r="29639" ht="15" customHeight="1"/>
    <row r="29640" ht="15" customHeight="1"/>
    <row r="29641" ht="15" customHeight="1"/>
    <row r="29642" ht="15" customHeight="1"/>
    <row r="29643" ht="15" customHeight="1"/>
    <row r="29644" ht="15" customHeight="1"/>
    <row r="29645" ht="15" customHeight="1"/>
    <row r="29646" ht="15" customHeight="1"/>
    <row r="29647" ht="15" customHeight="1"/>
    <row r="29648" ht="15" customHeight="1"/>
    <row r="29649" ht="15" customHeight="1"/>
    <row r="29650" ht="15" customHeight="1"/>
    <row r="29651" ht="15" customHeight="1"/>
    <row r="29652" ht="15" customHeight="1"/>
    <row r="29653" ht="15" customHeight="1"/>
    <row r="29654" ht="15" customHeight="1"/>
    <row r="29655" ht="15" customHeight="1"/>
    <row r="29656" ht="15" customHeight="1"/>
    <row r="29657" ht="15" customHeight="1"/>
    <row r="29658" ht="15" customHeight="1"/>
    <row r="29659" ht="15" customHeight="1"/>
    <row r="29660" ht="15" customHeight="1"/>
    <row r="29661" ht="15" customHeight="1"/>
    <row r="29662" ht="15" customHeight="1"/>
    <row r="29663" ht="15" customHeight="1"/>
    <row r="29664" ht="15" customHeight="1"/>
    <row r="29665" ht="15" customHeight="1"/>
    <row r="29666" ht="15" customHeight="1"/>
    <row r="29667" ht="15" customHeight="1"/>
    <row r="29668" ht="15" customHeight="1"/>
    <row r="29669" ht="15" customHeight="1"/>
    <row r="29670" ht="15" customHeight="1"/>
    <row r="29671" ht="15" customHeight="1"/>
    <row r="29672" ht="15" customHeight="1"/>
    <row r="29673" ht="15" customHeight="1"/>
    <row r="29674" ht="15" customHeight="1"/>
    <row r="29675" ht="15" customHeight="1"/>
    <row r="29676" ht="15" customHeight="1"/>
    <row r="29677" ht="15" customHeight="1"/>
    <row r="29678" ht="15" customHeight="1"/>
    <row r="29679" ht="15" customHeight="1"/>
    <row r="29680" ht="15" customHeight="1"/>
    <row r="29681" ht="15" customHeight="1"/>
    <row r="29682" ht="15" customHeight="1"/>
    <row r="29683" ht="15" customHeight="1"/>
    <row r="29684" ht="15" customHeight="1"/>
    <row r="29685" ht="15" customHeight="1"/>
    <row r="29686" ht="15" customHeight="1"/>
    <row r="29687" ht="15" customHeight="1"/>
    <row r="29688" ht="15" customHeight="1"/>
    <row r="29689" ht="15" customHeight="1"/>
    <row r="29690" ht="15" customHeight="1"/>
    <row r="29691" ht="15" customHeight="1"/>
    <row r="29692" ht="15" customHeight="1"/>
    <row r="29693" ht="15" customHeight="1"/>
    <row r="29694" ht="15" customHeight="1"/>
    <row r="29695" ht="15" customHeight="1"/>
    <row r="29696" ht="15" customHeight="1"/>
    <row r="29697" ht="15" customHeight="1"/>
    <row r="29698" ht="15" customHeight="1"/>
    <row r="29699" ht="15" customHeight="1"/>
    <row r="29700" ht="15" customHeight="1"/>
    <row r="29701" ht="15" customHeight="1"/>
    <row r="29702" ht="15" customHeight="1"/>
    <row r="29703" ht="15" customHeight="1"/>
    <row r="29704" ht="15" customHeight="1"/>
    <row r="29705" ht="15" customHeight="1"/>
    <row r="29706" ht="15" customHeight="1"/>
    <row r="29707" ht="15" customHeight="1"/>
    <row r="29708" ht="15" customHeight="1"/>
    <row r="29709" ht="15" customHeight="1"/>
    <row r="29710" ht="15" customHeight="1"/>
    <row r="29711" ht="15" customHeight="1"/>
    <row r="29712" ht="15" customHeight="1"/>
    <row r="29713" ht="15" customHeight="1"/>
    <row r="29714" ht="15" customHeight="1"/>
    <row r="29715" ht="15" customHeight="1"/>
    <row r="29716" ht="15" customHeight="1"/>
    <row r="29717" ht="15" customHeight="1"/>
    <row r="29718" ht="15" customHeight="1"/>
    <row r="29719" ht="15" customHeight="1"/>
    <row r="29720" ht="15" customHeight="1"/>
    <row r="29721" ht="15" customHeight="1"/>
    <row r="29722" ht="15" customHeight="1"/>
    <row r="29723" ht="15" customHeight="1"/>
    <row r="29724" ht="15" customHeight="1"/>
    <row r="29725" ht="15" customHeight="1"/>
    <row r="29726" ht="15" customHeight="1"/>
    <row r="29727" ht="15" customHeight="1"/>
    <row r="29728" ht="15" customHeight="1"/>
    <row r="29729" ht="15" customHeight="1"/>
    <row r="29730" ht="15" customHeight="1"/>
    <row r="29731" ht="15" customHeight="1"/>
    <row r="29732" ht="15" customHeight="1"/>
    <row r="29733" ht="15" customHeight="1"/>
    <row r="29734" ht="15" customHeight="1"/>
    <row r="29735" ht="15" customHeight="1"/>
    <row r="29736" ht="15" customHeight="1"/>
    <row r="29737" ht="15" customHeight="1"/>
    <row r="29738" ht="15" customHeight="1"/>
    <row r="29739" ht="15" customHeight="1"/>
    <row r="29740" ht="15" customHeight="1"/>
    <row r="29741" ht="15" customHeight="1"/>
    <row r="29742" ht="15" customHeight="1"/>
    <row r="29743" ht="15" customHeight="1"/>
    <row r="29744" ht="15" customHeight="1"/>
    <row r="29745" ht="15" customHeight="1"/>
    <row r="29746" ht="15" customHeight="1"/>
    <row r="29747" ht="15" customHeight="1"/>
    <row r="29748" ht="15" customHeight="1"/>
    <row r="29749" ht="15" customHeight="1"/>
    <row r="29750" ht="15" customHeight="1"/>
    <row r="29751" ht="15" customHeight="1"/>
    <row r="29752" ht="15" customHeight="1"/>
    <row r="29753" ht="15" customHeight="1"/>
    <row r="29754" ht="15" customHeight="1"/>
    <row r="29755" ht="15" customHeight="1"/>
    <row r="29756" ht="15" customHeight="1"/>
    <row r="29757" ht="15" customHeight="1"/>
    <row r="29758" ht="15" customHeight="1"/>
    <row r="29759" ht="15" customHeight="1"/>
    <row r="29760" ht="15" customHeight="1"/>
    <row r="29761" ht="15" customHeight="1"/>
    <row r="29762" ht="15" customHeight="1"/>
    <row r="29763" ht="15" customHeight="1"/>
    <row r="29764" ht="15" customHeight="1"/>
    <row r="29765" ht="15" customHeight="1"/>
    <row r="29766" ht="15" customHeight="1"/>
    <row r="29767" ht="15" customHeight="1"/>
    <row r="29768" ht="15" customHeight="1"/>
    <row r="29769" ht="15" customHeight="1"/>
    <row r="29770" ht="15" customHeight="1"/>
    <row r="29771" ht="15" customHeight="1"/>
    <row r="29772" ht="15" customHeight="1"/>
    <row r="29773" ht="15" customHeight="1"/>
    <row r="29774" ht="15" customHeight="1"/>
    <row r="29775" ht="15" customHeight="1"/>
    <row r="29776" ht="15" customHeight="1"/>
    <row r="29777" ht="15" customHeight="1"/>
    <row r="29778" ht="15" customHeight="1"/>
    <row r="29779" ht="15" customHeight="1"/>
    <row r="29780" ht="15" customHeight="1"/>
    <row r="29781" ht="15" customHeight="1"/>
    <row r="29782" ht="15" customHeight="1"/>
    <row r="29783" ht="15" customHeight="1"/>
    <row r="29784" ht="15" customHeight="1"/>
    <row r="29785" ht="15" customHeight="1"/>
    <row r="29786" ht="15" customHeight="1"/>
    <row r="29787" ht="15" customHeight="1"/>
    <row r="29788" ht="15" customHeight="1"/>
    <row r="29789" ht="15" customHeight="1"/>
    <row r="29790" ht="15" customHeight="1"/>
    <row r="29791" ht="15" customHeight="1"/>
    <row r="29792" ht="15" customHeight="1"/>
    <row r="29793" ht="15" customHeight="1"/>
    <row r="29794" ht="15" customHeight="1"/>
    <row r="29795" ht="15" customHeight="1"/>
    <row r="29796" ht="15" customHeight="1"/>
    <row r="29797" ht="15" customHeight="1"/>
    <row r="29798" ht="15" customHeight="1"/>
    <row r="29799" ht="15" customHeight="1"/>
    <row r="29800" ht="15" customHeight="1"/>
    <row r="29801" ht="15" customHeight="1"/>
    <row r="29802" ht="15" customHeight="1"/>
    <row r="29803" ht="15" customHeight="1"/>
    <row r="29804" ht="15" customHeight="1"/>
    <row r="29805" ht="15" customHeight="1"/>
    <row r="29806" ht="15" customHeight="1"/>
    <row r="29807" ht="15" customHeight="1"/>
    <row r="29808" ht="15" customHeight="1"/>
    <row r="29809" ht="15" customHeight="1"/>
    <row r="29810" ht="15" customHeight="1"/>
    <row r="29811" ht="15" customHeight="1"/>
    <row r="29812" ht="15" customHeight="1"/>
    <row r="29813" ht="15" customHeight="1"/>
    <row r="29814" ht="15" customHeight="1"/>
    <row r="29815" ht="15" customHeight="1"/>
    <row r="29816" ht="15" customHeight="1"/>
    <row r="29817" ht="15" customHeight="1"/>
    <row r="29818" ht="15" customHeight="1"/>
    <row r="29819" ht="15" customHeight="1"/>
    <row r="29820" ht="15" customHeight="1"/>
    <row r="29821" ht="15" customHeight="1"/>
    <row r="29822" ht="15" customHeight="1"/>
    <row r="29823" ht="15" customHeight="1"/>
    <row r="29824" ht="15" customHeight="1"/>
    <row r="29825" ht="15" customHeight="1"/>
    <row r="29826" ht="15" customHeight="1"/>
    <row r="29827" ht="15" customHeight="1"/>
    <row r="29828" ht="15" customHeight="1"/>
    <row r="29829" ht="15" customHeight="1"/>
    <row r="29830" ht="15" customHeight="1"/>
    <row r="29831" ht="15" customHeight="1"/>
    <row r="29832" ht="15" customHeight="1"/>
    <row r="29833" ht="15" customHeight="1"/>
    <row r="29834" ht="15" customHeight="1"/>
    <row r="29835" ht="15" customHeight="1"/>
    <row r="29836" ht="15" customHeight="1"/>
    <row r="29837" ht="15" customHeight="1"/>
    <row r="29838" ht="15" customHeight="1"/>
    <row r="29839" ht="15" customHeight="1"/>
    <row r="29840" ht="15" customHeight="1"/>
    <row r="29841" ht="15" customHeight="1"/>
    <row r="29842" ht="15" customHeight="1"/>
    <row r="29843" ht="15" customHeight="1"/>
    <row r="29844" ht="15" customHeight="1"/>
    <row r="29845" ht="15" customHeight="1"/>
    <row r="29846" ht="15" customHeight="1"/>
    <row r="29847" ht="15" customHeight="1"/>
    <row r="29848" ht="15" customHeight="1"/>
    <row r="29849" ht="15" customHeight="1"/>
    <row r="29850" ht="15" customHeight="1"/>
    <row r="29851" ht="15" customHeight="1"/>
    <row r="29852" ht="15" customHeight="1"/>
    <row r="29853" ht="15" customHeight="1"/>
    <row r="29854" ht="15" customHeight="1"/>
    <row r="29855" ht="15" customHeight="1"/>
    <row r="29856" ht="15" customHeight="1"/>
    <row r="29857" ht="15" customHeight="1"/>
    <row r="29858" ht="15" customHeight="1"/>
    <row r="29859" ht="15" customHeight="1"/>
    <row r="29860" ht="15" customHeight="1"/>
    <row r="29861" ht="15" customHeight="1"/>
    <row r="29862" ht="15" customHeight="1"/>
    <row r="29863" ht="15" customHeight="1"/>
    <row r="29864" ht="15" customHeight="1"/>
    <row r="29865" ht="15" customHeight="1"/>
    <row r="29866" ht="15" customHeight="1"/>
    <row r="29867" ht="15" customHeight="1"/>
    <row r="29868" ht="15" customHeight="1"/>
    <row r="29869" ht="15" customHeight="1"/>
    <row r="29870" ht="15" customHeight="1"/>
    <row r="29871" ht="15" customHeight="1"/>
    <row r="29872" ht="15" customHeight="1"/>
    <row r="29873" ht="15" customHeight="1"/>
    <row r="29874" ht="15" customHeight="1"/>
    <row r="29875" ht="15" customHeight="1"/>
    <row r="29876" ht="15" customHeight="1"/>
    <row r="29877" ht="15" customHeight="1"/>
    <row r="29878" ht="15" customHeight="1"/>
    <row r="29879" ht="15" customHeight="1"/>
    <row r="29880" ht="15" customHeight="1"/>
    <row r="29881" ht="15" customHeight="1"/>
    <row r="29882" ht="15" customHeight="1"/>
    <row r="29883" ht="15" customHeight="1"/>
    <row r="29884" ht="15" customHeight="1"/>
    <row r="29885" ht="15" customHeight="1"/>
    <row r="29886" ht="15" customHeight="1"/>
    <row r="29887" ht="15" customHeight="1"/>
    <row r="29888" ht="15" customHeight="1"/>
    <row r="29889" ht="15" customHeight="1"/>
    <row r="29890" ht="15" customHeight="1"/>
    <row r="29891" ht="15" customHeight="1"/>
    <row r="29892" ht="15" customHeight="1"/>
    <row r="29893" ht="15" customHeight="1"/>
    <row r="29894" ht="15" customHeight="1"/>
    <row r="29895" ht="15" customHeight="1"/>
    <row r="29896" ht="15" customHeight="1"/>
    <row r="29897" ht="15" customHeight="1"/>
    <row r="29898" ht="15" customHeight="1"/>
    <row r="29899" ht="15" customHeight="1"/>
    <row r="29900" ht="15" customHeight="1"/>
    <row r="29901" ht="15" customHeight="1"/>
    <row r="29902" ht="15" customHeight="1"/>
    <row r="29903" ht="15" customHeight="1"/>
    <row r="29904" ht="15" customHeight="1"/>
    <row r="29905" ht="15" customHeight="1"/>
    <row r="29906" ht="15" customHeight="1"/>
    <row r="29907" ht="15" customHeight="1"/>
    <row r="29908" ht="15" customHeight="1"/>
    <row r="29909" ht="15" customHeight="1"/>
    <row r="29910" ht="15" customHeight="1"/>
    <row r="29911" ht="15" customHeight="1"/>
    <row r="29912" ht="15" customHeight="1"/>
    <row r="29913" ht="15" customHeight="1"/>
    <row r="29914" ht="15" customHeight="1"/>
    <row r="29915" ht="15" customHeight="1"/>
    <row r="29916" ht="15" customHeight="1"/>
    <row r="29917" ht="15" customHeight="1"/>
    <row r="29918" ht="15" customHeight="1"/>
    <row r="29919" ht="15" customHeight="1"/>
    <row r="29920" ht="15" customHeight="1"/>
    <row r="29921" ht="15" customHeight="1"/>
    <row r="29922" ht="15" customHeight="1"/>
    <row r="29923" ht="15" customHeight="1"/>
    <row r="29924" ht="15" customHeight="1"/>
    <row r="29925" ht="15" customHeight="1"/>
    <row r="29926" ht="15" customHeight="1"/>
    <row r="29927" ht="15" customHeight="1"/>
    <row r="29928" ht="15" customHeight="1"/>
    <row r="29929" ht="15" customHeight="1"/>
    <row r="29930" ht="15" customHeight="1"/>
    <row r="29931" ht="15" customHeight="1"/>
    <row r="29932" ht="15" customHeight="1"/>
    <row r="29933" ht="15" customHeight="1"/>
    <row r="29934" ht="15" customHeight="1"/>
    <row r="29935" ht="15" customHeight="1"/>
    <row r="29936" ht="15" customHeight="1"/>
    <row r="29937" ht="15" customHeight="1"/>
    <row r="29938" ht="15" customHeight="1"/>
    <row r="29939" ht="15" customHeight="1"/>
    <row r="29940" ht="15" customHeight="1"/>
    <row r="29941" ht="15" customHeight="1"/>
    <row r="29942" ht="15" customHeight="1"/>
    <row r="29943" ht="15" customHeight="1"/>
    <row r="29944" ht="15" customHeight="1"/>
    <row r="29945" ht="15" customHeight="1"/>
    <row r="29946" ht="15" customHeight="1"/>
    <row r="29947" ht="15" customHeight="1"/>
    <row r="29948" ht="15" customHeight="1"/>
    <row r="29949" ht="15" customHeight="1"/>
    <row r="29950" ht="15" customHeight="1"/>
    <row r="29951" ht="15" customHeight="1"/>
    <row r="29952" ht="15" customHeight="1"/>
    <row r="29953" ht="15" customHeight="1"/>
    <row r="29954" ht="15" customHeight="1"/>
    <row r="29955" ht="15" customHeight="1"/>
    <row r="29956" ht="15" customHeight="1"/>
    <row r="29957" ht="15" customHeight="1"/>
    <row r="29958" ht="15" customHeight="1"/>
    <row r="29959" ht="15" customHeight="1"/>
    <row r="29960" ht="15" customHeight="1"/>
    <row r="29961" ht="15" customHeight="1"/>
    <row r="29962" ht="15" customHeight="1"/>
    <row r="29963" ht="15" customHeight="1"/>
    <row r="29964" ht="15" customHeight="1"/>
    <row r="29965" ht="15" customHeight="1"/>
    <row r="29966" ht="15" customHeight="1"/>
    <row r="29967" ht="15" customHeight="1"/>
    <row r="29968" ht="15" customHeight="1"/>
    <row r="29969" ht="15" customHeight="1"/>
    <row r="29970" ht="15" customHeight="1"/>
    <row r="29971" ht="15" customHeight="1"/>
    <row r="29972" ht="15" customHeight="1"/>
    <row r="29973" ht="15" customHeight="1"/>
    <row r="29974" ht="15" customHeight="1"/>
    <row r="29975" ht="15" customHeight="1"/>
    <row r="29976" ht="15" customHeight="1"/>
    <row r="29977" ht="15" customHeight="1"/>
    <row r="29978" ht="15" customHeight="1"/>
    <row r="29979" ht="15" customHeight="1"/>
    <row r="29980" ht="15" customHeight="1"/>
    <row r="29981" ht="15" customHeight="1"/>
    <row r="29982" ht="15" customHeight="1"/>
    <row r="29983" ht="15" customHeight="1"/>
    <row r="29984" ht="15" customHeight="1"/>
    <row r="29985" ht="15" customHeight="1"/>
    <row r="29986" ht="15" customHeight="1"/>
    <row r="29987" ht="15" customHeight="1"/>
    <row r="29988" ht="15" customHeight="1"/>
    <row r="29989" ht="15" customHeight="1"/>
    <row r="29990" ht="15" customHeight="1"/>
    <row r="29991" ht="15" customHeight="1"/>
    <row r="29992" ht="15" customHeight="1"/>
    <row r="29993" ht="15" customHeight="1"/>
    <row r="29994" ht="15" customHeight="1"/>
    <row r="29995" ht="15" customHeight="1"/>
    <row r="29996" ht="15" customHeight="1"/>
    <row r="29997" ht="15" customHeight="1"/>
    <row r="29998" ht="15" customHeight="1"/>
    <row r="29999" ht="15" customHeight="1"/>
    <row r="30000" ht="15" customHeight="1"/>
    <row r="30001" ht="15" customHeight="1"/>
    <row r="30002" ht="15" customHeight="1"/>
    <row r="30003" ht="15" customHeight="1"/>
    <row r="30004" ht="15" customHeight="1"/>
    <row r="30005" ht="15" customHeight="1"/>
    <row r="30006" ht="15" customHeight="1"/>
    <row r="30007" ht="15" customHeight="1"/>
    <row r="30008" ht="15" customHeight="1"/>
    <row r="30009" ht="15" customHeight="1"/>
    <row r="30010" ht="15" customHeight="1"/>
    <row r="30011" ht="15" customHeight="1"/>
    <row r="30012" ht="15" customHeight="1"/>
    <row r="30013" ht="15" customHeight="1"/>
    <row r="30014" ht="15" customHeight="1"/>
    <row r="30015" ht="15" customHeight="1"/>
    <row r="30016" ht="15" customHeight="1"/>
    <row r="30017" ht="15" customHeight="1"/>
    <row r="30018" ht="15" customHeight="1"/>
    <row r="30019" ht="15" customHeight="1"/>
    <row r="30020" ht="15" customHeight="1"/>
    <row r="30021" ht="15" customHeight="1"/>
    <row r="30022" ht="15" customHeight="1"/>
    <row r="30023" ht="15" customHeight="1"/>
    <row r="30024" ht="15" customHeight="1"/>
    <row r="30025" ht="15" customHeight="1"/>
    <row r="30026" ht="15" customHeight="1"/>
    <row r="30027" ht="15" customHeight="1"/>
    <row r="30028" ht="15" customHeight="1"/>
    <row r="30029" ht="15" customHeight="1"/>
    <row r="30030" ht="15" customHeight="1"/>
    <row r="30031" ht="15" customHeight="1"/>
    <row r="30032" ht="15" customHeight="1"/>
    <row r="30033" ht="15" customHeight="1"/>
    <row r="30034" ht="15" customHeight="1"/>
    <row r="30035" ht="15" customHeight="1"/>
    <row r="30036" ht="15" customHeight="1"/>
    <row r="30037" ht="15" customHeight="1"/>
    <row r="30038" ht="15" customHeight="1"/>
    <row r="30039" ht="15" customHeight="1"/>
    <row r="30040" ht="15" customHeight="1"/>
    <row r="30041" ht="15" customHeight="1"/>
    <row r="30042" ht="15" customHeight="1"/>
    <row r="30043" ht="15" customHeight="1"/>
    <row r="30044" ht="15" customHeight="1"/>
    <row r="30045" ht="15" customHeight="1"/>
    <row r="30046" ht="15" customHeight="1"/>
    <row r="30047" ht="15" customHeight="1"/>
    <row r="30048" ht="15" customHeight="1"/>
    <row r="30049" ht="15" customHeight="1"/>
    <row r="30050" ht="15" customHeight="1"/>
    <row r="30051" ht="15" customHeight="1"/>
    <row r="30052" ht="15" customHeight="1"/>
    <row r="30053" ht="15" customHeight="1"/>
    <row r="30054" ht="15" customHeight="1"/>
    <row r="30055" ht="15" customHeight="1"/>
    <row r="30056" ht="15" customHeight="1"/>
    <row r="30057" ht="15" customHeight="1"/>
    <row r="30058" ht="15" customHeight="1"/>
    <row r="30059" ht="15" customHeight="1"/>
    <row r="30060" ht="15" customHeight="1"/>
    <row r="30061" ht="15" customHeight="1"/>
    <row r="30062" ht="15" customHeight="1"/>
    <row r="30063" ht="15" customHeight="1"/>
    <row r="30064" ht="15" customHeight="1"/>
    <row r="30065" ht="15" customHeight="1"/>
    <row r="30066" ht="15" customHeight="1"/>
    <row r="30067" ht="15" customHeight="1"/>
    <row r="30068" ht="15" customHeight="1"/>
    <row r="30069" ht="15" customHeight="1"/>
    <row r="30070" ht="15" customHeight="1"/>
    <row r="30071" ht="15" customHeight="1"/>
    <row r="30072" ht="15" customHeight="1"/>
    <row r="30073" ht="15" customHeight="1"/>
    <row r="30074" ht="15" customHeight="1"/>
    <row r="30075" ht="15" customHeight="1"/>
    <row r="30076" ht="15" customHeight="1"/>
    <row r="30077" ht="15" customHeight="1"/>
    <row r="30078" ht="15" customHeight="1"/>
    <row r="30079" ht="15" customHeight="1"/>
    <row r="30080" ht="15" customHeight="1"/>
    <row r="30081" ht="15" customHeight="1"/>
    <row r="30082" ht="15" customHeight="1"/>
    <row r="30083" ht="15" customHeight="1"/>
    <row r="30084" ht="15" customHeight="1"/>
    <row r="30085" ht="15" customHeight="1"/>
    <row r="30086" ht="15" customHeight="1"/>
    <row r="30087" ht="15" customHeight="1"/>
    <row r="30088" ht="15" customHeight="1"/>
    <row r="30089" ht="15" customHeight="1"/>
    <row r="30090" ht="15" customHeight="1"/>
    <row r="30091" ht="15" customHeight="1"/>
    <row r="30092" ht="15" customHeight="1"/>
    <row r="30093" ht="15" customHeight="1"/>
    <row r="30094" ht="15" customHeight="1"/>
    <row r="30095" ht="15" customHeight="1"/>
    <row r="30096" ht="15" customHeight="1"/>
    <row r="30097" ht="15" customHeight="1"/>
    <row r="30098" ht="15" customHeight="1"/>
    <row r="30099" ht="15" customHeight="1"/>
    <row r="30100" ht="15" customHeight="1"/>
    <row r="30101" ht="15" customHeight="1"/>
    <row r="30102" ht="15" customHeight="1"/>
    <row r="30103" ht="15" customHeight="1"/>
    <row r="30104" ht="15" customHeight="1"/>
    <row r="30105" ht="15" customHeight="1"/>
    <row r="30106" ht="15" customHeight="1"/>
    <row r="30107" ht="15" customHeight="1"/>
    <row r="30108" ht="15" customHeight="1"/>
    <row r="30109" ht="15" customHeight="1"/>
    <row r="30110" ht="15" customHeight="1"/>
    <row r="30111" ht="15" customHeight="1"/>
    <row r="30112" ht="15" customHeight="1"/>
    <row r="30113" ht="15" customHeight="1"/>
    <row r="30114" ht="15" customHeight="1"/>
    <row r="30115" ht="15" customHeight="1"/>
    <row r="30116" ht="15" customHeight="1"/>
    <row r="30117" ht="15" customHeight="1"/>
    <row r="30118" ht="15" customHeight="1"/>
    <row r="30119" ht="15" customHeight="1"/>
    <row r="30120" ht="15" customHeight="1"/>
    <row r="30121" ht="15" customHeight="1"/>
    <row r="30122" ht="15" customHeight="1"/>
    <row r="30123" ht="15" customHeight="1"/>
    <row r="30124" ht="15" customHeight="1"/>
    <row r="30125" ht="15" customHeight="1"/>
    <row r="30126" ht="15" customHeight="1"/>
    <row r="30127" ht="15" customHeight="1"/>
    <row r="30128" ht="15" customHeight="1"/>
    <row r="30129" ht="15" customHeight="1"/>
    <row r="30130" ht="15" customHeight="1"/>
    <row r="30131" ht="15" customHeight="1"/>
    <row r="30132" ht="15" customHeight="1"/>
    <row r="30133" ht="15" customHeight="1"/>
    <row r="30134" ht="15" customHeight="1"/>
    <row r="30135" ht="15" customHeight="1"/>
    <row r="30136" ht="15" customHeight="1"/>
    <row r="30137" ht="15" customHeight="1"/>
    <row r="30138" ht="15" customHeight="1"/>
    <row r="30139" ht="15" customHeight="1"/>
    <row r="30140" ht="15" customHeight="1"/>
    <row r="30141" ht="15" customHeight="1"/>
    <row r="30142" ht="15" customHeight="1"/>
    <row r="30143" ht="15" customHeight="1"/>
    <row r="30144" ht="15" customHeight="1"/>
    <row r="30145" ht="15" customHeight="1"/>
    <row r="30146" ht="15" customHeight="1"/>
    <row r="30147" ht="15" customHeight="1"/>
    <row r="30148" ht="15" customHeight="1"/>
    <row r="30149" ht="15" customHeight="1"/>
    <row r="30150" ht="15" customHeight="1"/>
    <row r="30151" ht="15" customHeight="1"/>
    <row r="30152" ht="15" customHeight="1"/>
    <row r="30153" ht="15" customHeight="1"/>
    <row r="30154" ht="15" customHeight="1"/>
    <row r="30155" ht="15" customHeight="1"/>
    <row r="30156" ht="15" customHeight="1"/>
    <row r="30157" ht="15" customHeight="1"/>
    <row r="30158" ht="15" customHeight="1"/>
    <row r="30159" ht="15" customHeight="1"/>
    <row r="30160" ht="15" customHeight="1"/>
    <row r="30161" ht="15" customHeight="1"/>
    <row r="30162" ht="15" customHeight="1"/>
    <row r="30163" ht="15" customHeight="1"/>
    <row r="30164" ht="15" customHeight="1"/>
    <row r="30165" ht="15" customHeight="1"/>
    <row r="30166" ht="15" customHeight="1"/>
    <row r="30167" ht="15" customHeight="1"/>
    <row r="30168" ht="15" customHeight="1"/>
    <row r="30169" ht="15" customHeight="1"/>
    <row r="30170" ht="15" customHeight="1"/>
    <row r="30171" ht="15" customHeight="1"/>
    <row r="30172" ht="15" customHeight="1"/>
    <row r="30173" ht="15" customHeight="1"/>
    <row r="30174" ht="15" customHeight="1"/>
    <row r="30175" ht="15" customHeight="1"/>
    <row r="30176" ht="15" customHeight="1"/>
    <row r="30177" ht="15" customHeight="1"/>
    <row r="30178" ht="15" customHeight="1"/>
    <row r="30179" ht="15" customHeight="1"/>
    <row r="30180" ht="15" customHeight="1"/>
    <row r="30181" ht="15" customHeight="1"/>
    <row r="30182" ht="15" customHeight="1"/>
    <row r="30183" ht="15" customHeight="1"/>
    <row r="30184" ht="15" customHeight="1"/>
    <row r="30185" ht="15" customHeight="1"/>
    <row r="30186" ht="15" customHeight="1"/>
    <row r="30187" ht="15" customHeight="1"/>
    <row r="30188" ht="15" customHeight="1"/>
    <row r="30189" ht="15" customHeight="1"/>
    <row r="30190" ht="15" customHeight="1"/>
    <row r="30191" ht="15" customHeight="1"/>
    <row r="30192" ht="15" customHeight="1"/>
    <row r="30193" ht="15" customHeight="1"/>
    <row r="30194" ht="15" customHeight="1"/>
    <row r="30195" ht="15" customHeight="1"/>
    <row r="30196" ht="15" customHeight="1"/>
    <row r="30197" ht="15" customHeight="1"/>
    <row r="30198" ht="15" customHeight="1"/>
    <row r="30199" ht="15" customHeight="1"/>
    <row r="30200" ht="15" customHeight="1"/>
    <row r="30201" ht="15" customHeight="1"/>
    <row r="30202" ht="15" customHeight="1"/>
    <row r="30203" ht="15" customHeight="1"/>
    <row r="30204" ht="15" customHeight="1"/>
    <row r="30205" ht="15" customHeight="1"/>
    <row r="30206" ht="15" customHeight="1"/>
    <row r="30207" ht="15" customHeight="1"/>
    <row r="30208" ht="15" customHeight="1"/>
    <row r="30209" ht="15" customHeight="1"/>
    <row r="30210" ht="15" customHeight="1"/>
    <row r="30211" ht="15" customHeight="1"/>
    <row r="30212" ht="15" customHeight="1"/>
    <row r="30213" ht="15" customHeight="1"/>
    <row r="30214" ht="15" customHeight="1"/>
    <row r="30215" ht="15" customHeight="1"/>
    <row r="30216" ht="15" customHeight="1"/>
    <row r="30217" ht="15" customHeight="1"/>
    <row r="30218" ht="15" customHeight="1"/>
    <row r="30219" ht="15" customHeight="1"/>
    <row r="30220" ht="15" customHeight="1"/>
    <row r="30221" ht="15" customHeight="1"/>
    <row r="30222" ht="15" customHeight="1"/>
    <row r="30223" ht="15" customHeight="1"/>
    <row r="30224" ht="15" customHeight="1"/>
    <row r="30225" ht="15" customHeight="1"/>
    <row r="30226" ht="15" customHeight="1"/>
    <row r="30227" ht="15" customHeight="1"/>
    <row r="30228" ht="15" customHeight="1"/>
    <row r="30229" ht="15" customHeight="1"/>
    <row r="30230" ht="15" customHeight="1"/>
    <row r="30231" ht="15" customHeight="1"/>
    <row r="30232" ht="15" customHeight="1"/>
    <row r="30233" ht="15" customHeight="1"/>
    <row r="30234" ht="15" customHeight="1"/>
    <row r="30235" ht="15" customHeight="1"/>
    <row r="30236" ht="15" customHeight="1"/>
    <row r="30237" ht="15" customHeight="1"/>
    <row r="30238" ht="15" customHeight="1"/>
    <row r="30239" ht="15" customHeight="1"/>
    <row r="30240" ht="15" customHeight="1"/>
    <row r="30241" ht="15" customHeight="1"/>
    <row r="30242" ht="15" customHeight="1"/>
    <row r="30243" ht="15" customHeight="1"/>
    <row r="30244" ht="15" customHeight="1"/>
    <row r="30245" ht="15" customHeight="1"/>
    <row r="30246" ht="15" customHeight="1"/>
    <row r="30247" ht="15" customHeight="1"/>
    <row r="30248" ht="15" customHeight="1"/>
    <row r="30249" ht="15" customHeight="1"/>
    <row r="30250" ht="15" customHeight="1"/>
    <row r="30251" ht="15" customHeight="1"/>
    <row r="30252" ht="15" customHeight="1"/>
    <row r="30253" ht="15" customHeight="1"/>
    <row r="30254" ht="15" customHeight="1"/>
    <row r="30255" ht="15" customHeight="1"/>
    <row r="30256" ht="15" customHeight="1"/>
    <row r="30257" ht="15" customHeight="1"/>
    <row r="30258" ht="15" customHeight="1"/>
    <row r="30259" ht="15" customHeight="1"/>
    <row r="30260" ht="15" customHeight="1"/>
    <row r="30261" ht="15" customHeight="1"/>
    <row r="30262" ht="15" customHeight="1"/>
    <row r="30263" ht="15" customHeight="1"/>
    <row r="30264" ht="15" customHeight="1"/>
    <row r="30265" ht="15" customHeight="1"/>
    <row r="30266" ht="15" customHeight="1"/>
    <row r="30267" ht="15" customHeight="1"/>
    <row r="30268" ht="15" customHeight="1"/>
    <row r="30269" ht="15" customHeight="1"/>
    <row r="30270" ht="15" customHeight="1"/>
    <row r="30271" ht="15" customHeight="1"/>
    <row r="30272" ht="15" customHeight="1"/>
    <row r="30273" ht="15" customHeight="1"/>
    <row r="30274" ht="15" customHeight="1"/>
    <row r="30275" ht="15" customHeight="1"/>
    <row r="30276" ht="15" customHeight="1"/>
    <row r="30277" ht="15" customHeight="1"/>
    <row r="30278" ht="15" customHeight="1"/>
    <row r="30279" ht="15" customHeight="1"/>
    <row r="30280" ht="15" customHeight="1"/>
    <row r="30281" ht="15" customHeight="1"/>
    <row r="30282" ht="15" customHeight="1"/>
    <row r="30283" ht="15" customHeight="1"/>
    <row r="30284" ht="15" customHeight="1"/>
    <row r="30285" ht="15" customHeight="1"/>
    <row r="30286" ht="15" customHeight="1"/>
    <row r="30287" ht="15" customHeight="1"/>
    <row r="30288" ht="15" customHeight="1"/>
    <row r="30289" ht="15" customHeight="1"/>
    <row r="30290" ht="15" customHeight="1"/>
    <row r="30291" ht="15" customHeight="1"/>
    <row r="30292" ht="15" customHeight="1"/>
    <row r="30293" ht="15" customHeight="1"/>
    <row r="30294" ht="15" customHeight="1"/>
    <row r="30295" ht="15" customHeight="1"/>
    <row r="30296" ht="15" customHeight="1"/>
    <row r="30297" ht="15" customHeight="1"/>
    <row r="30298" ht="15" customHeight="1"/>
    <row r="30299" ht="15" customHeight="1"/>
    <row r="30300" ht="15" customHeight="1"/>
    <row r="30301" ht="15" customHeight="1"/>
    <row r="30302" ht="15" customHeight="1"/>
    <row r="30303" ht="15" customHeight="1"/>
    <row r="30304" ht="15" customHeight="1"/>
    <row r="30305" ht="15" customHeight="1"/>
    <row r="30306" ht="15" customHeight="1"/>
    <row r="30307" ht="15" customHeight="1"/>
    <row r="30308" ht="15" customHeight="1"/>
    <row r="30309" ht="15" customHeight="1"/>
    <row r="30310" ht="15" customHeight="1"/>
    <row r="30311" ht="15" customHeight="1"/>
    <row r="30312" ht="15" customHeight="1"/>
    <row r="30313" ht="15" customHeight="1"/>
    <row r="30314" ht="15" customHeight="1"/>
    <row r="30315" ht="15" customHeight="1"/>
    <row r="30316" ht="15" customHeight="1"/>
    <row r="30317" ht="15" customHeight="1"/>
    <row r="30318" ht="15" customHeight="1"/>
    <row r="30319" ht="15" customHeight="1"/>
    <row r="30320" ht="15" customHeight="1"/>
    <row r="30321" ht="15" customHeight="1"/>
    <row r="30322" ht="15" customHeight="1"/>
    <row r="30323" ht="15" customHeight="1"/>
    <row r="30324" ht="15" customHeight="1"/>
    <row r="30325" ht="15" customHeight="1"/>
    <row r="30326" ht="15" customHeight="1"/>
    <row r="30327" ht="15" customHeight="1"/>
    <row r="30328" ht="15" customHeight="1"/>
    <row r="30329" ht="15" customHeight="1"/>
    <row r="30330" ht="15" customHeight="1"/>
    <row r="30331" ht="15" customHeight="1"/>
    <row r="30332" ht="15" customHeight="1"/>
    <row r="30333" ht="15" customHeight="1"/>
    <row r="30334" ht="15" customHeight="1"/>
    <row r="30335" ht="15" customHeight="1"/>
    <row r="30336" ht="15" customHeight="1"/>
    <row r="30337" ht="15" customHeight="1"/>
    <row r="30338" ht="15" customHeight="1"/>
    <row r="30339" ht="15" customHeight="1"/>
    <row r="30340" ht="15" customHeight="1"/>
    <row r="30341" ht="15" customHeight="1"/>
    <row r="30342" ht="15" customHeight="1"/>
    <row r="30343" ht="15" customHeight="1"/>
    <row r="30344" ht="15" customHeight="1"/>
    <row r="30345" ht="15" customHeight="1"/>
    <row r="30346" ht="15" customHeight="1"/>
    <row r="30347" ht="15" customHeight="1"/>
    <row r="30348" ht="15" customHeight="1"/>
    <row r="30349" ht="15" customHeight="1"/>
    <row r="30350" ht="15" customHeight="1"/>
    <row r="30351" ht="15" customHeight="1"/>
    <row r="30352" ht="15" customHeight="1"/>
    <row r="30353" ht="15" customHeight="1"/>
    <row r="30354" ht="15" customHeight="1"/>
    <row r="30355" ht="15" customHeight="1"/>
    <row r="30356" ht="15" customHeight="1"/>
    <row r="30357" ht="15" customHeight="1"/>
    <row r="30358" ht="15" customHeight="1"/>
    <row r="30359" ht="15" customHeight="1"/>
    <row r="30360" ht="15" customHeight="1"/>
    <row r="30361" ht="15" customHeight="1"/>
    <row r="30362" ht="15" customHeight="1"/>
    <row r="30363" ht="15" customHeight="1"/>
    <row r="30364" ht="15" customHeight="1"/>
    <row r="30365" ht="15" customHeight="1"/>
    <row r="30366" ht="15" customHeight="1"/>
    <row r="30367" ht="15" customHeight="1"/>
    <row r="30368" ht="15" customHeight="1"/>
    <row r="30369" ht="15" customHeight="1"/>
    <row r="30370" ht="15" customHeight="1"/>
    <row r="30371" ht="15" customHeight="1"/>
    <row r="30372" ht="15" customHeight="1"/>
    <row r="30373" ht="15" customHeight="1"/>
    <row r="30374" ht="15" customHeight="1"/>
    <row r="30375" ht="15" customHeight="1"/>
    <row r="30376" ht="15" customHeight="1"/>
    <row r="30377" ht="15" customHeight="1"/>
    <row r="30378" ht="15" customHeight="1"/>
    <row r="30379" ht="15" customHeight="1"/>
    <row r="30380" ht="15" customHeight="1"/>
    <row r="30381" ht="15" customHeight="1"/>
    <row r="30382" ht="15" customHeight="1"/>
    <row r="30383" ht="15" customHeight="1"/>
    <row r="30384" ht="15" customHeight="1"/>
    <row r="30385" ht="15" customHeight="1"/>
    <row r="30386" ht="15" customHeight="1"/>
    <row r="30387" ht="15" customHeight="1"/>
    <row r="30388" ht="15" customHeight="1"/>
    <row r="30389" ht="15" customHeight="1"/>
    <row r="30390" ht="15" customHeight="1"/>
    <row r="30391" ht="15" customHeight="1"/>
    <row r="30392" ht="15" customHeight="1"/>
    <row r="30393" ht="15" customHeight="1"/>
    <row r="30394" ht="15" customHeight="1"/>
    <row r="30395" ht="15" customHeight="1"/>
    <row r="30396" ht="15" customHeight="1"/>
    <row r="30397" ht="15" customHeight="1"/>
    <row r="30398" ht="15" customHeight="1"/>
    <row r="30399" ht="15" customHeight="1"/>
    <row r="30400" ht="15" customHeight="1"/>
    <row r="30401" ht="15" customHeight="1"/>
    <row r="30402" ht="15" customHeight="1"/>
    <row r="30403" ht="15" customHeight="1"/>
    <row r="30404" ht="15" customHeight="1"/>
    <row r="30405" ht="15" customHeight="1"/>
    <row r="30406" ht="15" customHeight="1"/>
    <row r="30407" ht="15" customHeight="1"/>
    <row r="30408" ht="15" customHeight="1"/>
    <row r="30409" ht="15" customHeight="1"/>
    <row r="30410" ht="15" customHeight="1"/>
    <row r="30411" ht="15" customHeight="1"/>
    <row r="30412" ht="15" customHeight="1"/>
    <row r="30413" ht="15" customHeight="1"/>
    <row r="30414" ht="15" customHeight="1"/>
    <row r="30415" ht="15" customHeight="1"/>
    <row r="30416" ht="15" customHeight="1"/>
    <row r="30417" ht="15" customHeight="1"/>
    <row r="30418" ht="15" customHeight="1"/>
    <row r="30419" ht="15" customHeight="1"/>
    <row r="30420" ht="15" customHeight="1"/>
    <row r="30421" ht="15" customHeight="1"/>
    <row r="30422" ht="15" customHeight="1"/>
    <row r="30423" ht="15" customHeight="1"/>
    <row r="30424" ht="15" customHeight="1"/>
    <row r="30425" ht="15" customHeight="1"/>
    <row r="30426" ht="15" customHeight="1"/>
    <row r="30427" ht="15" customHeight="1"/>
    <row r="30428" ht="15" customHeight="1"/>
    <row r="30429" ht="15" customHeight="1"/>
    <row r="30430" ht="15" customHeight="1"/>
    <row r="30431" ht="15" customHeight="1"/>
    <row r="30432" ht="15" customHeight="1"/>
    <row r="30433" ht="15" customHeight="1"/>
    <row r="30434" ht="15" customHeight="1"/>
    <row r="30435" ht="15" customHeight="1"/>
    <row r="30436" ht="15" customHeight="1"/>
    <row r="30437" ht="15" customHeight="1"/>
    <row r="30438" ht="15" customHeight="1"/>
    <row r="30439" ht="15" customHeight="1"/>
    <row r="30440" ht="15" customHeight="1"/>
    <row r="30441" ht="15" customHeight="1"/>
    <row r="30442" ht="15" customHeight="1"/>
    <row r="30443" ht="15" customHeight="1"/>
    <row r="30444" ht="15" customHeight="1"/>
    <row r="30445" ht="15" customHeight="1"/>
    <row r="30446" ht="15" customHeight="1"/>
    <row r="30447" ht="15" customHeight="1"/>
    <row r="30448" ht="15" customHeight="1"/>
    <row r="30449" ht="15" customHeight="1"/>
    <row r="30450" ht="15" customHeight="1"/>
    <row r="30451" ht="15" customHeight="1"/>
    <row r="30452" ht="15" customHeight="1"/>
    <row r="30453" ht="15" customHeight="1"/>
    <row r="30454" ht="15" customHeight="1"/>
    <row r="30455" ht="15" customHeight="1"/>
    <row r="30456" ht="15" customHeight="1"/>
    <row r="30457" ht="15" customHeight="1"/>
    <row r="30458" ht="15" customHeight="1"/>
    <row r="30459" ht="15" customHeight="1"/>
    <row r="30460" ht="15" customHeight="1"/>
    <row r="30461" ht="15" customHeight="1"/>
    <row r="30462" ht="15" customHeight="1"/>
    <row r="30463" ht="15" customHeight="1"/>
    <row r="30464" ht="15" customHeight="1"/>
    <row r="30465" ht="15" customHeight="1"/>
    <row r="30466" ht="15" customHeight="1"/>
    <row r="30467" ht="15" customHeight="1"/>
    <row r="30468" ht="15" customHeight="1"/>
    <row r="30469" ht="15" customHeight="1"/>
    <row r="30470" ht="15" customHeight="1"/>
    <row r="30471" ht="15" customHeight="1"/>
    <row r="30472" ht="15" customHeight="1"/>
    <row r="30473" ht="15" customHeight="1"/>
    <row r="30474" ht="15" customHeight="1"/>
    <row r="30475" ht="15" customHeight="1"/>
    <row r="30476" ht="15" customHeight="1"/>
    <row r="30477" ht="15" customHeight="1"/>
    <row r="30478" ht="15" customHeight="1"/>
    <row r="30479" ht="15" customHeight="1"/>
    <row r="30480" ht="15" customHeight="1"/>
    <row r="30481" ht="15" customHeight="1"/>
    <row r="30482" ht="15" customHeight="1"/>
    <row r="30483" ht="15" customHeight="1"/>
    <row r="30484" ht="15" customHeight="1"/>
    <row r="30485" ht="15" customHeight="1"/>
    <row r="30486" ht="15" customHeight="1"/>
    <row r="30487" ht="15" customHeight="1"/>
    <row r="30488" ht="15" customHeight="1"/>
    <row r="30489" ht="15" customHeight="1"/>
    <row r="30490" ht="15" customHeight="1"/>
    <row r="30491" ht="15" customHeight="1"/>
    <row r="30492" ht="15" customHeight="1"/>
    <row r="30493" ht="15" customHeight="1"/>
    <row r="30494" ht="15" customHeight="1"/>
    <row r="30495" ht="15" customHeight="1"/>
    <row r="30496" ht="15" customHeight="1"/>
    <row r="30497" ht="15" customHeight="1"/>
    <row r="30498" ht="15" customHeight="1"/>
    <row r="30499" ht="15" customHeight="1"/>
    <row r="30500" ht="15" customHeight="1"/>
    <row r="30501" ht="15" customHeight="1"/>
    <row r="30502" ht="15" customHeight="1"/>
    <row r="30503" ht="15" customHeight="1"/>
    <row r="30504" ht="15" customHeight="1"/>
    <row r="30505" ht="15" customHeight="1"/>
    <row r="30506" ht="15" customHeight="1"/>
    <row r="30507" ht="15" customHeight="1"/>
    <row r="30508" ht="15" customHeight="1"/>
    <row r="30509" ht="15" customHeight="1"/>
    <row r="30510" ht="15" customHeight="1"/>
    <row r="30511" ht="15" customHeight="1"/>
    <row r="30512" ht="15" customHeight="1"/>
    <row r="30513" ht="15" customHeight="1"/>
    <row r="30514" ht="15" customHeight="1"/>
    <row r="30515" ht="15" customHeight="1"/>
    <row r="30516" ht="15" customHeight="1"/>
    <row r="30517" ht="15" customHeight="1"/>
    <row r="30518" ht="15" customHeight="1"/>
    <row r="30519" ht="15" customHeight="1"/>
    <row r="30520" ht="15" customHeight="1"/>
    <row r="30521" ht="15" customHeight="1"/>
    <row r="30522" ht="15" customHeight="1"/>
    <row r="30523" ht="15" customHeight="1"/>
    <row r="30524" ht="15" customHeight="1"/>
    <row r="30525" ht="15" customHeight="1"/>
    <row r="30526" ht="15" customHeight="1"/>
    <row r="30527" ht="15" customHeight="1"/>
    <row r="30528" ht="15" customHeight="1"/>
    <row r="30529" ht="15" customHeight="1"/>
    <row r="30530" ht="15" customHeight="1"/>
    <row r="30531" ht="15" customHeight="1"/>
    <row r="30532" ht="15" customHeight="1"/>
    <row r="30533" ht="15" customHeight="1"/>
    <row r="30534" ht="15" customHeight="1"/>
    <row r="30535" ht="15" customHeight="1"/>
    <row r="30536" ht="15" customHeight="1"/>
    <row r="30537" ht="15" customHeight="1"/>
    <row r="30538" ht="15" customHeight="1"/>
    <row r="30539" ht="15" customHeight="1"/>
    <row r="30540" ht="15" customHeight="1"/>
    <row r="30541" ht="15" customHeight="1"/>
    <row r="30542" ht="15" customHeight="1"/>
    <row r="30543" ht="15" customHeight="1"/>
    <row r="30544" ht="15" customHeight="1"/>
    <row r="30545" ht="15" customHeight="1"/>
    <row r="30546" ht="15" customHeight="1"/>
    <row r="30547" ht="15" customHeight="1"/>
    <row r="30548" ht="15" customHeight="1"/>
    <row r="30549" ht="15" customHeight="1"/>
    <row r="30550" ht="15" customHeight="1"/>
    <row r="30551" ht="15" customHeight="1"/>
    <row r="30552" ht="15" customHeight="1"/>
    <row r="30553" ht="15" customHeight="1"/>
    <row r="30554" ht="15" customHeight="1"/>
    <row r="30555" ht="15" customHeight="1"/>
    <row r="30556" ht="15" customHeight="1"/>
    <row r="30557" ht="15" customHeight="1"/>
    <row r="30558" ht="15" customHeight="1"/>
    <row r="30559" ht="15" customHeight="1"/>
    <row r="30560" ht="15" customHeight="1"/>
    <row r="30561" ht="15" customHeight="1"/>
    <row r="30562" ht="15" customHeight="1"/>
    <row r="30563" ht="15" customHeight="1"/>
    <row r="30564" ht="15" customHeight="1"/>
    <row r="30565" ht="15" customHeight="1"/>
    <row r="30566" ht="15" customHeight="1"/>
    <row r="30567" ht="15" customHeight="1"/>
    <row r="30568" ht="15" customHeight="1"/>
    <row r="30569" ht="15" customHeight="1"/>
    <row r="30570" ht="15" customHeight="1"/>
    <row r="30571" ht="15" customHeight="1"/>
    <row r="30572" ht="15" customHeight="1"/>
    <row r="30573" ht="15" customHeight="1"/>
    <row r="30574" ht="15" customHeight="1"/>
    <row r="30575" ht="15" customHeight="1"/>
    <row r="30576" ht="15" customHeight="1"/>
    <row r="30577" ht="15" customHeight="1"/>
    <row r="30578" ht="15" customHeight="1"/>
    <row r="30579" ht="15" customHeight="1"/>
    <row r="30580" ht="15" customHeight="1"/>
    <row r="30581" ht="15" customHeight="1"/>
    <row r="30582" ht="15" customHeight="1"/>
    <row r="30583" ht="15" customHeight="1"/>
    <row r="30584" ht="15" customHeight="1"/>
    <row r="30585" ht="15" customHeight="1"/>
    <row r="30586" ht="15" customHeight="1"/>
    <row r="30587" ht="15" customHeight="1"/>
    <row r="30588" ht="15" customHeight="1"/>
    <row r="30589" ht="15" customHeight="1"/>
    <row r="30590" ht="15" customHeight="1"/>
    <row r="30591" ht="15" customHeight="1"/>
    <row r="30592" ht="15" customHeight="1"/>
    <row r="30593" ht="15" customHeight="1"/>
    <row r="30594" ht="15" customHeight="1"/>
    <row r="30595" ht="15" customHeight="1"/>
    <row r="30596" ht="15" customHeight="1"/>
    <row r="30597" ht="15" customHeight="1"/>
    <row r="30598" ht="15" customHeight="1"/>
    <row r="30599" ht="15" customHeight="1"/>
    <row r="30600" ht="15" customHeight="1"/>
    <row r="30601" ht="15" customHeight="1"/>
    <row r="30602" ht="15" customHeight="1"/>
    <row r="30603" ht="15" customHeight="1"/>
    <row r="30604" ht="15" customHeight="1"/>
    <row r="30605" ht="15" customHeight="1"/>
    <row r="30606" ht="15" customHeight="1"/>
    <row r="30607" ht="15" customHeight="1"/>
    <row r="30608" ht="15" customHeight="1"/>
    <row r="30609" ht="15" customHeight="1"/>
    <row r="30610" ht="15" customHeight="1"/>
    <row r="30611" ht="15" customHeight="1"/>
    <row r="30612" ht="15" customHeight="1"/>
    <row r="30613" ht="15" customHeight="1"/>
    <row r="30614" ht="15" customHeight="1"/>
    <row r="30615" ht="15" customHeight="1"/>
    <row r="30616" ht="15" customHeight="1"/>
    <row r="30617" ht="15" customHeight="1"/>
    <row r="30618" ht="15" customHeight="1"/>
    <row r="30619" ht="15" customHeight="1"/>
    <row r="30620" ht="15" customHeight="1"/>
    <row r="30621" ht="15" customHeight="1"/>
    <row r="30622" ht="15" customHeight="1"/>
    <row r="30623" ht="15" customHeight="1"/>
    <row r="30624" ht="15" customHeight="1"/>
    <row r="30625" ht="15" customHeight="1"/>
    <row r="30626" ht="15" customHeight="1"/>
    <row r="30627" ht="15" customHeight="1"/>
    <row r="30628" ht="15" customHeight="1"/>
    <row r="30629" ht="15" customHeight="1"/>
    <row r="30630" ht="15" customHeight="1"/>
    <row r="30631" ht="15" customHeight="1"/>
    <row r="30632" ht="15" customHeight="1"/>
    <row r="30633" ht="15" customHeight="1"/>
    <row r="30634" ht="15" customHeight="1"/>
    <row r="30635" ht="15" customHeight="1"/>
    <row r="30636" ht="15" customHeight="1"/>
    <row r="30637" ht="15" customHeight="1"/>
    <row r="30638" ht="15" customHeight="1"/>
    <row r="30639" ht="15" customHeight="1"/>
    <row r="30640" ht="15" customHeight="1"/>
    <row r="30641" ht="15" customHeight="1"/>
    <row r="30642" ht="15" customHeight="1"/>
    <row r="30643" ht="15" customHeight="1"/>
    <row r="30644" ht="15" customHeight="1"/>
    <row r="30645" ht="15" customHeight="1"/>
    <row r="30646" ht="15" customHeight="1"/>
    <row r="30647" ht="15" customHeight="1"/>
    <row r="30648" ht="15" customHeight="1"/>
    <row r="30649" ht="15" customHeight="1"/>
    <row r="30650" ht="15" customHeight="1"/>
    <row r="30651" ht="15" customHeight="1"/>
    <row r="30652" ht="15" customHeight="1"/>
    <row r="30653" ht="15" customHeight="1"/>
    <row r="30654" ht="15" customHeight="1"/>
    <row r="30655" ht="15" customHeight="1"/>
    <row r="30656" ht="15" customHeight="1"/>
    <row r="30657" ht="15" customHeight="1"/>
    <row r="30658" ht="15" customHeight="1"/>
    <row r="30659" ht="15" customHeight="1"/>
    <row r="30660" ht="15" customHeight="1"/>
    <row r="30661" ht="15" customHeight="1"/>
    <row r="30662" ht="15" customHeight="1"/>
    <row r="30663" ht="15" customHeight="1"/>
    <row r="30664" ht="15" customHeight="1"/>
    <row r="30665" ht="15" customHeight="1"/>
    <row r="30666" ht="15" customHeight="1"/>
    <row r="30667" ht="15" customHeight="1"/>
    <row r="30668" ht="15" customHeight="1"/>
    <row r="30669" ht="15" customHeight="1"/>
    <row r="30670" ht="15" customHeight="1"/>
    <row r="30671" ht="15" customHeight="1"/>
    <row r="30672" ht="15" customHeight="1"/>
    <row r="30673" ht="15" customHeight="1"/>
    <row r="30674" ht="15" customHeight="1"/>
    <row r="30675" ht="15" customHeight="1"/>
    <row r="30676" ht="15" customHeight="1"/>
    <row r="30677" ht="15" customHeight="1"/>
    <row r="30678" ht="15" customHeight="1"/>
    <row r="30679" ht="15" customHeight="1"/>
    <row r="30680" ht="15" customHeight="1"/>
    <row r="30681" ht="15" customHeight="1"/>
    <row r="30682" ht="15" customHeight="1"/>
    <row r="30683" ht="15" customHeight="1"/>
    <row r="30684" ht="15" customHeight="1"/>
    <row r="30685" ht="15" customHeight="1"/>
    <row r="30686" ht="15" customHeight="1"/>
    <row r="30687" ht="15" customHeight="1"/>
    <row r="30688" ht="15" customHeight="1"/>
    <row r="30689" ht="15" customHeight="1"/>
    <row r="30690" ht="15" customHeight="1"/>
    <row r="30691" ht="15" customHeight="1"/>
    <row r="30692" ht="15" customHeight="1"/>
    <row r="30693" ht="15" customHeight="1"/>
    <row r="30694" ht="15" customHeight="1"/>
    <row r="30695" ht="15" customHeight="1"/>
    <row r="30696" ht="15" customHeight="1"/>
    <row r="30697" ht="15" customHeight="1"/>
    <row r="30698" ht="15" customHeight="1"/>
    <row r="30699" ht="15" customHeight="1"/>
    <row r="30700" ht="15" customHeight="1"/>
    <row r="30701" ht="15" customHeight="1"/>
    <row r="30702" ht="15" customHeight="1"/>
    <row r="30703" ht="15" customHeight="1"/>
    <row r="30704" ht="15" customHeight="1"/>
    <row r="30705" ht="15" customHeight="1"/>
    <row r="30706" ht="15" customHeight="1"/>
    <row r="30707" ht="15" customHeight="1"/>
    <row r="30708" ht="15" customHeight="1"/>
    <row r="30709" ht="15" customHeight="1"/>
    <row r="30710" ht="15" customHeight="1"/>
    <row r="30711" ht="15" customHeight="1"/>
    <row r="30712" ht="15" customHeight="1"/>
    <row r="30713" ht="15" customHeight="1"/>
    <row r="30714" ht="15" customHeight="1"/>
    <row r="30715" ht="15" customHeight="1"/>
    <row r="30716" ht="15" customHeight="1"/>
    <row r="30717" ht="15" customHeight="1"/>
    <row r="30718" ht="15" customHeight="1"/>
    <row r="30719" ht="15" customHeight="1"/>
    <row r="30720" ht="15" customHeight="1"/>
    <row r="30721" ht="15" customHeight="1"/>
    <row r="30722" ht="15" customHeight="1"/>
    <row r="30723" ht="15" customHeight="1"/>
    <row r="30724" ht="15" customHeight="1"/>
    <row r="30725" ht="15" customHeight="1"/>
    <row r="30726" ht="15" customHeight="1"/>
    <row r="30727" ht="15" customHeight="1"/>
    <row r="30728" ht="15" customHeight="1"/>
    <row r="30729" ht="15" customHeight="1"/>
    <row r="30730" ht="15" customHeight="1"/>
    <row r="30731" ht="15" customHeight="1"/>
    <row r="30732" ht="15" customHeight="1"/>
    <row r="30733" ht="15" customHeight="1"/>
    <row r="30734" ht="15" customHeight="1"/>
    <row r="30735" ht="15" customHeight="1"/>
    <row r="30736" ht="15" customHeight="1"/>
    <row r="30737" ht="15" customHeight="1"/>
    <row r="30738" ht="15" customHeight="1"/>
    <row r="30739" ht="15" customHeight="1"/>
    <row r="30740" ht="15" customHeight="1"/>
    <row r="30741" ht="15" customHeight="1"/>
    <row r="30742" ht="15" customHeight="1"/>
    <row r="30743" ht="15" customHeight="1"/>
    <row r="30744" ht="15" customHeight="1"/>
    <row r="30745" ht="15" customHeight="1"/>
    <row r="30746" ht="15" customHeight="1"/>
    <row r="30747" ht="15" customHeight="1"/>
    <row r="30748" ht="15" customHeight="1"/>
    <row r="30749" ht="15" customHeight="1"/>
    <row r="30750" ht="15" customHeight="1"/>
    <row r="30751" ht="15" customHeight="1"/>
    <row r="30752" ht="15" customHeight="1"/>
    <row r="30753" ht="15" customHeight="1"/>
    <row r="30754" ht="15" customHeight="1"/>
    <row r="30755" ht="15" customHeight="1"/>
    <row r="30756" ht="15" customHeight="1"/>
    <row r="30757" ht="15" customHeight="1"/>
    <row r="30758" ht="15" customHeight="1"/>
    <row r="30759" ht="15" customHeight="1"/>
    <row r="30760" ht="15" customHeight="1"/>
    <row r="30761" ht="15" customHeight="1"/>
    <row r="30762" ht="15" customHeight="1"/>
    <row r="30763" ht="15" customHeight="1"/>
    <row r="30764" ht="15" customHeight="1"/>
    <row r="30765" ht="15" customHeight="1"/>
    <row r="30766" ht="15" customHeight="1"/>
    <row r="30767" ht="15" customHeight="1"/>
    <row r="30768" ht="15" customHeight="1"/>
    <row r="30769" ht="15" customHeight="1"/>
    <row r="30770" ht="15" customHeight="1"/>
    <row r="30771" ht="15" customHeight="1"/>
    <row r="30772" ht="15" customHeight="1"/>
    <row r="30773" ht="15" customHeight="1"/>
    <row r="30774" ht="15" customHeight="1"/>
    <row r="30775" ht="15" customHeight="1"/>
    <row r="30776" ht="15" customHeight="1"/>
    <row r="30777" ht="15" customHeight="1"/>
    <row r="30778" ht="15" customHeight="1"/>
    <row r="30779" ht="15" customHeight="1"/>
    <row r="30780" ht="15" customHeight="1"/>
    <row r="30781" ht="15" customHeight="1"/>
    <row r="30782" ht="15" customHeight="1"/>
    <row r="30783" ht="15" customHeight="1"/>
    <row r="30784" ht="15" customHeight="1"/>
    <row r="30785" ht="15" customHeight="1"/>
    <row r="30786" ht="15" customHeight="1"/>
    <row r="30787" ht="15" customHeight="1"/>
    <row r="30788" ht="15" customHeight="1"/>
    <row r="30789" ht="15" customHeight="1"/>
    <row r="30790" ht="15" customHeight="1"/>
    <row r="30791" ht="15" customHeight="1"/>
    <row r="30792" ht="15" customHeight="1"/>
    <row r="30793" ht="15" customHeight="1"/>
    <row r="30794" ht="15" customHeight="1"/>
    <row r="30795" ht="15" customHeight="1"/>
    <row r="30796" ht="15" customHeight="1"/>
    <row r="30797" ht="15" customHeight="1"/>
    <row r="30798" ht="15" customHeight="1"/>
    <row r="30799" ht="15" customHeight="1"/>
    <row r="30800" ht="15" customHeight="1"/>
    <row r="30801" ht="15" customHeight="1"/>
    <row r="30802" ht="15" customHeight="1"/>
    <row r="30803" ht="15" customHeight="1"/>
    <row r="30804" ht="15" customHeight="1"/>
    <row r="30805" ht="15" customHeight="1"/>
    <row r="30806" ht="15" customHeight="1"/>
    <row r="30807" ht="15" customHeight="1"/>
    <row r="30808" ht="15" customHeight="1"/>
    <row r="30809" ht="15" customHeight="1"/>
    <row r="30810" ht="15" customHeight="1"/>
    <row r="30811" ht="15" customHeight="1"/>
    <row r="30812" ht="15" customHeight="1"/>
    <row r="30813" ht="15" customHeight="1"/>
    <row r="30814" ht="15" customHeight="1"/>
    <row r="30815" ht="15" customHeight="1"/>
    <row r="30816" ht="15" customHeight="1"/>
    <row r="30817" ht="15" customHeight="1"/>
    <row r="30818" ht="15" customHeight="1"/>
    <row r="30819" ht="15" customHeight="1"/>
    <row r="30820" ht="15" customHeight="1"/>
    <row r="30821" ht="15" customHeight="1"/>
    <row r="30822" ht="15" customHeight="1"/>
    <row r="30823" ht="15" customHeight="1"/>
    <row r="30824" ht="15" customHeight="1"/>
    <row r="30825" ht="15" customHeight="1"/>
    <row r="30826" ht="15" customHeight="1"/>
    <row r="30827" ht="15" customHeight="1"/>
    <row r="30828" ht="15" customHeight="1"/>
    <row r="30829" ht="15" customHeight="1"/>
    <row r="30830" ht="15" customHeight="1"/>
    <row r="30831" ht="15" customHeight="1"/>
    <row r="30832" ht="15" customHeight="1"/>
    <row r="30833" ht="15" customHeight="1"/>
    <row r="30834" ht="15" customHeight="1"/>
    <row r="30835" ht="15" customHeight="1"/>
    <row r="30836" ht="15" customHeight="1"/>
    <row r="30837" ht="15" customHeight="1"/>
    <row r="30838" ht="15" customHeight="1"/>
    <row r="30839" ht="15" customHeight="1"/>
    <row r="30840" ht="15" customHeight="1"/>
    <row r="30841" ht="15" customHeight="1"/>
    <row r="30842" ht="15" customHeight="1"/>
    <row r="30843" ht="15" customHeight="1"/>
    <row r="30844" ht="15" customHeight="1"/>
    <row r="30845" ht="15" customHeight="1"/>
    <row r="30846" ht="15" customHeight="1"/>
    <row r="30847" ht="15" customHeight="1"/>
    <row r="30848" ht="15" customHeight="1"/>
    <row r="30849" ht="15" customHeight="1"/>
    <row r="30850" ht="15" customHeight="1"/>
    <row r="30851" ht="15" customHeight="1"/>
    <row r="30852" ht="15" customHeight="1"/>
    <row r="30853" ht="15" customHeight="1"/>
    <row r="30854" ht="15" customHeight="1"/>
    <row r="30855" ht="15" customHeight="1"/>
    <row r="30856" ht="15" customHeight="1"/>
    <row r="30857" ht="15" customHeight="1"/>
    <row r="30858" ht="15" customHeight="1"/>
    <row r="30859" ht="15" customHeight="1"/>
    <row r="30860" ht="15" customHeight="1"/>
    <row r="30861" ht="15" customHeight="1"/>
    <row r="30862" ht="15" customHeight="1"/>
    <row r="30863" ht="15" customHeight="1"/>
    <row r="30864" ht="15" customHeight="1"/>
    <row r="30865" ht="15" customHeight="1"/>
    <row r="30866" ht="15" customHeight="1"/>
    <row r="30867" ht="15" customHeight="1"/>
    <row r="30868" ht="15" customHeight="1"/>
    <row r="30869" ht="15" customHeight="1"/>
    <row r="30870" ht="15" customHeight="1"/>
    <row r="30871" ht="15" customHeight="1"/>
    <row r="30872" ht="15" customHeight="1"/>
    <row r="30873" ht="15" customHeight="1"/>
    <row r="30874" ht="15" customHeight="1"/>
    <row r="30875" ht="15" customHeight="1"/>
    <row r="30876" ht="15" customHeight="1"/>
    <row r="30877" ht="15" customHeight="1"/>
    <row r="30878" ht="15" customHeight="1"/>
    <row r="30879" ht="15" customHeight="1"/>
    <row r="30880" ht="15" customHeight="1"/>
    <row r="30881" ht="15" customHeight="1"/>
    <row r="30882" ht="15" customHeight="1"/>
    <row r="30883" ht="15" customHeight="1"/>
    <row r="30884" ht="15" customHeight="1"/>
    <row r="30885" ht="15" customHeight="1"/>
    <row r="30886" ht="15" customHeight="1"/>
    <row r="30887" ht="15" customHeight="1"/>
    <row r="30888" ht="15" customHeight="1"/>
    <row r="30889" ht="15" customHeight="1"/>
    <row r="30890" ht="15" customHeight="1"/>
    <row r="30891" ht="15" customHeight="1"/>
    <row r="30892" ht="15" customHeight="1"/>
    <row r="30893" ht="15" customHeight="1"/>
    <row r="30894" ht="15" customHeight="1"/>
    <row r="30895" ht="15" customHeight="1"/>
    <row r="30896" ht="15" customHeight="1"/>
    <row r="30897" ht="15" customHeight="1"/>
    <row r="30898" ht="15" customHeight="1"/>
    <row r="30899" ht="15" customHeight="1"/>
    <row r="30900" ht="15" customHeight="1"/>
    <row r="30901" ht="15" customHeight="1"/>
    <row r="30902" ht="15" customHeight="1"/>
    <row r="30903" ht="15" customHeight="1"/>
    <row r="30904" ht="15" customHeight="1"/>
    <row r="30905" ht="15" customHeight="1"/>
    <row r="30906" ht="15" customHeight="1"/>
    <row r="30907" ht="15" customHeight="1"/>
    <row r="30908" ht="15" customHeight="1"/>
    <row r="30909" ht="15" customHeight="1"/>
    <row r="30910" ht="15" customHeight="1"/>
    <row r="30911" ht="15" customHeight="1"/>
    <row r="30912" ht="15" customHeight="1"/>
    <row r="30913" ht="15" customHeight="1"/>
    <row r="30914" ht="15" customHeight="1"/>
    <row r="30915" ht="15" customHeight="1"/>
    <row r="30916" ht="15" customHeight="1"/>
    <row r="30917" ht="15" customHeight="1"/>
    <row r="30918" ht="15" customHeight="1"/>
    <row r="30919" ht="15" customHeight="1"/>
    <row r="30920" ht="15" customHeight="1"/>
    <row r="30921" ht="15" customHeight="1"/>
    <row r="30922" ht="15" customHeight="1"/>
    <row r="30923" ht="15" customHeight="1"/>
    <row r="30924" ht="15" customHeight="1"/>
    <row r="30925" ht="15" customHeight="1"/>
    <row r="30926" ht="15" customHeight="1"/>
    <row r="30927" ht="15" customHeight="1"/>
    <row r="30928" ht="15" customHeight="1"/>
    <row r="30929" ht="15" customHeight="1"/>
    <row r="30930" ht="15" customHeight="1"/>
    <row r="30931" ht="15" customHeight="1"/>
    <row r="30932" ht="15" customHeight="1"/>
    <row r="30933" ht="15" customHeight="1"/>
    <row r="30934" ht="15" customHeight="1"/>
    <row r="30935" ht="15" customHeight="1"/>
    <row r="30936" ht="15" customHeight="1"/>
    <row r="30937" ht="15" customHeight="1"/>
    <row r="30938" ht="15" customHeight="1"/>
    <row r="30939" ht="15" customHeight="1"/>
    <row r="30940" ht="15" customHeight="1"/>
    <row r="30941" ht="15" customHeight="1"/>
    <row r="30942" ht="15" customHeight="1"/>
    <row r="30943" ht="15" customHeight="1"/>
    <row r="30944" ht="15" customHeight="1"/>
    <row r="30945" ht="15" customHeight="1"/>
    <row r="30946" ht="15" customHeight="1"/>
    <row r="30947" ht="15" customHeight="1"/>
    <row r="30948" ht="15" customHeight="1"/>
    <row r="30949" ht="15" customHeight="1"/>
    <row r="30950" ht="15" customHeight="1"/>
    <row r="30951" ht="15" customHeight="1"/>
    <row r="30952" ht="15" customHeight="1"/>
    <row r="30953" ht="15" customHeight="1"/>
    <row r="30954" ht="15" customHeight="1"/>
    <row r="30955" ht="15" customHeight="1"/>
    <row r="30956" ht="15" customHeight="1"/>
    <row r="30957" ht="15" customHeight="1"/>
    <row r="30958" ht="15" customHeight="1"/>
    <row r="30959" ht="15" customHeight="1"/>
    <row r="30960" ht="15" customHeight="1"/>
    <row r="30961" ht="15" customHeight="1"/>
    <row r="30962" ht="15" customHeight="1"/>
    <row r="30963" ht="15" customHeight="1"/>
    <row r="30964" ht="15" customHeight="1"/>
    <row r="30965" ht="15" customHeight="1"/>
    <row r="30966" ht="15" customHeight="1"/>
    <row r="30967" ht="15" customHeight="1"/>
    <row r="30968" ht="15" customHeight="1"/>
    <row r="30969" ht="15" customHeight="1"/>
    <row r="30970" ht="15" customHeight="1"/>
    <row r="30971" ht="15" customHeight="1"/>
    <row r="30972" ht="15" customHeight="1"/>
    <row r="30973" ht="15" customHeight="1"/>
    <row r="30974" ht="15" customHeight="1"/>
    <row r="30975" ht="15" customHeight="1"/>
    <row r="30976" ht="15" customHeight="1"/>
    <row r="30977" ht="15" customHeight="1"/>
    <row r="30978" ht="15" customHeight="1"/>
    <row r="30979" ht="15" customHeight="1"/>
    <row r="30980" ht="15" customHeight="1"/>
    <row r="30981" ht="15" customHeight="1"/>
    <row r="30982" ht="15" customHeight="1"/>
    <row r="30983" ht="15" customHeight="1"/>
    <row r="30984" ht="15" customHeight="1"/>
    <row r="30985" ht="15" customHeight="1"/>
    <row r="30986" ht="15" customHeight="1"/>
    <row r="30987" ht="15" customHeight="1"/>
    <row r="30988" ht="15" customHeight="1"/>
    <row r="30989" ht="15" customHeight="1"/>
    <row r="30990" ht="15" customHeight="1"/>
    <row r="30991" ht="15" customHeight="1"/>
    <row r="30992" ht="15" customHeight="1"/>
    <row r="30993" ht="15" customHeight="1"/>
    <row r="30994" ht="15" customHeight="1"/>
    <row r="30995" ht="15" customHeight="1"/>
    <row r="30996" ht="15" customHeight="1"/>
    <row r="30997" ht="15" customHeight="1"/>
    <row r="30998" ht="15" customHeight="1"/>
    <row r="30999" ht="15" customHeight="1"/>
    <row r="31000" ht="15" customHeight="1"/>
    <row r="31001" ht="15" customHeight="1"/>
    <row r="31002" ht="15" customHeight="1"/>
    <row r="31003" ht="15" customHeight="1"/>
    <row r="31004" ht="15" customHeight="1"/>
    <row r="31005" ht="15" customHeight="1"/>
    <row r="31006" ht="15" customHeight="1"/>
    <row r="31007" ht="15" customHeight="1"/>
    <row r="31008" ht="15" customHeight="1"/>
    <row r="31009" ht="15" customHeight="1"/>
    <row r="31010" ht="15" customHeight="1"/>
    <row r="31011" ht="15" customHeight="1"/>
    <row r="31012" ht="15" customHeight="1"/>
    <row r="31013" ht="15" customHeight="1"/>
    <row r="31014" ht="15" customHeight="1"/>
    <row r="31015" ht="15" customHeight="1"/>
    <row r="31016" ht="15" customHeight="1"/>
    <row r="31017" ht="15" customHeight="1"/>
    <row r="31018" ht="15" customHeight="1"/>
    <row r="31019" ht="15" customHeight="1"/>
    <row r="31020" ht="15" customHeight="1"/>
    <row r="31021" ht="15" customHeight="1"/>
    <row r="31022" ht="15" customHeight="1"/>
    <row r="31023" ht="15" customHeight="1"/>
    <row r="31024" ht="15" customHeight="1"/>
    <row r="31025" ht="15" customHeight="1"/>
    <row r="31026" ht="15" customHeight="1"/>
    <row r="31027" ht="15" customHeight="1"/>
    <row r="31028" ht="15" customHeight="1"/>
    <row r="31029" ht="15" customHeight="1"/>
    <row r="31030" ht="15" customHeight="1"/>
    <row r="31031" ht="15" customHeight="1"/>
    <row r="31032" ht="15" customHeight="1"/>
    <row r="31033" ht="15" customHeight="1"/>
    <row r="31034" ht="15" customHeight="1"/>
    <row r="31035" ht="15" customHeight="1"/>
    <row r="31036" ht="15" customHeight="1"/>
    <row r="31037" ht="15" customHeight="1"/>
    <row r="31038" ht="15" customHeight="1"/>
    <row r="31039" ht="15" customHeight="1"/>
    <row r="31040" ht="15" customHeight="1"/>
    <row r="31041" ht="15" customHeight="1"/>
    <row r="31042" ht="15" customHeight="1"/>
    <row r="31043" ht="15" customHeight="1"/>
    <row r="31044" ht="15" customHeight="1"/>
    <row r="31045" ht="15" customHeight="1"/>
    <row r="31046" ht="15" customHeight="1"/>
    <row r="31047" ht="15" customHeight="1"/>
    <row r="31048" ht="15" customHeight="1"/>
    <row r="31049" ht="15" customHeight="1"/>
    <row r="31050" ht="15" customHeight="1"/>
    <row r="31051" ht="15" customHeight="1"/>
    <row r="31052" ht="15" customHeight="1"/>
    <row r="31053" ht="15" customHeight="1"/>
    <row r="31054" ht="15" customHeight="1"/>
    <row r="31055" ht="15" customHeight="1"/>
    <row r="31056" ht="15" customHeight="1"/>
    <row r="31057" ht="15" customHeight="1"/>
    <row r="31058" ht="15" customHeight="1"/>
    <row r="31059" ht="15" customHeight="1"/>
    <row r="31060" ht="15" customHeight="1"/>
    <row r="31061" ht="15" customHeight="1"/>
    <row r="31062" ht="15" customHeight="1"/>
    <row r="31063" ht="15" customHeight="1"/>
    <row r="31064" ht="15" customHeight="1"/>
    <row r="31065" ht="15" customHeight="1"/>
    <row r="31066" ht="15" customHeight="1"/>
    <row r="31067" ht="15" customHeight="1"/>
    <row r="31068" ht="15" customHeight="1"/>
    <row r="31069" ht="15" customHeight="1"/>
    <row r="31070" ht="15" customHeight="1"/>
    <row r="31071" ht="15" customHeight="1"/>
    <row r="31072" ht="15" customHeight="1"/>
    <row r="31073" ht="15" customHeight="1"/>
    <row r="31074" ht="15" customHeight="1"/>
    <row r="31075" ht="15" customHeight="1"/>
    <row r="31076" ht="15" customHeight="1"/>
    <row r="31077" ht="15" customHeight="1"/>
    <row r="31078" ht="15" customHeight="1"/>
    <row r="31079" ht="15" customHeight="1"/>
    <row r="31080" ht="15" customHeight="1"/>
    <row r="31081" ht="15" customHeight="1"/>
    <row r="31082" ht="15" customHeight="1"/>
    <row r="31083" ht="15" customHeight="1"/>
    <row r="31084" ht="15" customHeight="1"/>
    <row r="31085" ht="15" customHeight="1"/>
    <row r="31086" ht="15" customHeight="1"/>
    <row r="31087" ht="15" customHeight="1"/>
    <row r="31088" ht="15" customHeight="1"/>
    <row r="31089" ht="15" customHeight="1"/>
    <row r="31090" ht="15" customHeight="1"/>
    <row r="31091" ht="15" customHeight="1"/>
    <row r="31092" ht="15" customHeight="1"/>
    <row r="31093" ht="15" customHeight="1"/>
    <row r="31094" ht="15" customHeight="1"/>
    <row r="31095" ht="15" customHeight="1"/>
    <row r="31096" ht="15" customHeight="1"/>
    <row r="31097" ht="15" customHeight="1"/>
    <row r="31098" ht="15" customHeight="1"/>
    <row r="31099" ht="15" customHeight="1"/>
    <row r="31100" ht="15" customHeight="1"/>
    <row r="31101" ht="15" customHeight="1"/>
    <row r="31102" ht="15" customHeight="1"/>
    <row r="31103" ht="15" customHeight="1"/>
    <row r="31104" ht="15" customHeight="1"/>
    <row r="31105" ht="15" customHeight="1"/>
    <row r="31106" ht="15" customHeight="1"/>
    <row r="31107" ht="15" customHeight="1"/>
    <row r="31108" ht="15" customHeight="1"/>
    <row r="31109" ht="15" customHeight="1"/>
    <row r="31110" ht="15" customHeight="1"/>
    <row r="31111" ht="15" customHeight="1"/>
    <row r="31112" ht="15" customHeight="1"/>
    <row r="31113" ht="15" customHeight="1"/>
    <row r="31114" ht="15" customHeight="1"/>
    <row r="31115" ht="15" customHeight="1"/>
    <row r="31116" ht="15" customHeight="1"/>
    <row r="31117" ht="15" customHeight="1"/>
    <row r="31118" ht="15" customHeight="1"/>
    <row r="31119" ht="15" customHeight="1"/>
    <row r="31120" ht="15" customHeight="1"/>
    <row r="31121" ht="15" customHeight="1"/>
    <row r="31122" ht="15" customHeight="1"/>
    <row r="31123" ht="15" customHeight="1"/>
    <row r="31124" ht="15" customHeight="1"/>
    <row r="31125" ht="15" customHeight="1"/>
    <row r="31126" ht="15" customHeight="1"/>
    <row r="31127" ht="15" customHeight="1"/>
    <row r="31128" ht="15" customHeight="1"/>
    <row r="31129" ht="15" customHeight="1"/>
    <row r="31130" ht="15" customHeight="1"/>
    <row r="31131" ht="15" customHeight="1"/>
    <row r="31132" ht="15" customHeight="1"/>
    <row r="31133" ht="15" customHeight="1"/>
    <row r="31134" ht="15" customHeight="1"/>
    <row r="31135" ht="15" customHeight="1"/>
    <row r="31136" ht="15" customHeight="1"/>
    <row r="31137" ht="15" customHeight="1"/>
    <row r="31138" ht="15" customHeight="1"/>
    <row r="31139" ht="15" customHeight="1"/>
    <row r="31140" ht="15" customHeight="1"/>
    <row r="31141" ht="15" customHeight="1"/>
    <row r="31142" ht="15" customHeight="1"/>
    <row r="31143" ht="15" customHeight="1"/>
    <row r="31144" ht="15" customHeight="1"/>
    <row r="31145" ht="15" customHeight="1"/>
    <row r="31146" ht="15" customHeight="1"/>
    <row r="31147" ht="15" customHeight="1"/>
    <row r="31148" ht="15" customHeight="1"/>
    <row r="31149" ht="15" customHeight="1"/>
    <row r="31150" ht="15" customHeight="1"/>
    <row r="31151" ht="15" customHeight="1"/>
    <row r="31152" ht="15" customHeight="1"/>
    <row r="31153" ht="15" customHeight="1"/>
    <row r="31154" ht="15" customHeight="1"/>
    <row r="31155" ht="15" customHeight="1"/>
    <row r="31156" ht="15" customHeight="1"/>
    <row r="31157" ht="15" customHeight="1"/>
    <row r="31158" ht="15" customHeight="1"/>
    <row r="31159" ht="15" customHeight="1"/>
    <row r="31160" ht="15" customHeight="1"/>
    <row r="31161" ht="15" customHeight="1"/>
    <row r="31162" ht="15" customHeight="1"/>
    <row r="31163" ht="15" customHeight="1"/>
    <row r="31164" ht="15" customHeight="1"/>
    <row r="31165" ht="15" customHeight="1"/>
    <row r="31166" ht="15" customHeight="1"/>
    <row r="31167" ht="15" customHeight="1"/>
    <row r="31168" ht="15" customHeight="1"/>
    <row r="31169" ht="15" customHeight="1"/>
    <row r="31170" ht="15" customHeight="1"/>
    <row r="31171" ht="15" customHeight="1"/>
    <row r="31172" ht="15" customHeight="1"/>
    <row r="31173" ht="15" customHeight="1"/>
    <row r="31174" ht="15" customHeight="1"/>
    <row r="31175" ht="15" customHeight="1"/>
    <row r="31176" ht="15" customHeight="1"/>
    <row r="31177" ht="15" customHeight="1"/>
    <row r="31178" ht="15" customHeight="1"/>
    <row r="31179" ht="15" customHeight="1"/>
    <row r="31180" ht="15" customHeight="1"/>
    <row r="31181" ht="15" customHeight="1"/>
    <row r="31182" ht="15" customHeight="1"/>
    <row r="31183" ht="15" customHeight="1"/>
    <row r="31184" ht="15" customHeight="1"/>
    <row r="31185" ht="15" customHeight="1"/>
    <row r="31186" ht="15" customHeight="1"/>
    <row r="31187" ht="15" customHeight="1"/>
    <row r="31188" ht="15" customHeight="1"/>
    <row r="31189" ht="15" customHeight="1"/>
    <row r="31190" ht="15" customHeight="1"/>
    <row r="31191" ht="15" customHeight="1"/>
    <row r="31192" ht="15" customHeight="1"/>
    <row r="31193" ht="15" customHeight="1"/>
    <row r="31194" ht="15" customHeight="1"/>
    <row r="31195" ht="15" customHeight="1"/>
    <row r="31196" ht="15" customHeight="1"/>
    <row r="31197" ht="15" customHeight="1"/>
    <row r="31198" ht="15" customHeight="1"/>
    <row r="31199" ht="15" customHeight="1"/>
    <row r="31200" ht="15" customHeight="1"/>
    <row r="31201" ht="15" customHeight="1"/>
    <row r="31202" ht="15" customHeight="1"/>
    <row r="31203" ht="15" customHeight="1"/>
    <row r="31204" ht="15" customHeight="1"/>
    <row r="31205" ht="15" customHeight="1"/>
    <row r="31206" ht="15" customHeight="1"/>
    <row r="31207" ht="15" customHeight="1"/>
    <row r="31208" ht="15" customHeight="1"/>
    <row r="31209" ht="15" customHeight="1"/>
    <row r="31210" ht="15" customHeight="1"/>
    <row r="31211" ht="15" customHeight="1"/>
    <row r="31212" ht="15" customHeight="1"/>
    <row r="31213" ht="15" customHeight="1"/>
    <row r="31214" ht="15" customHeight="1"/>
    <row r="31215" ht="15" customHeight="1"/>
    <row r="31216" ht="15" customHeight="1"/>
    <row r="31217" ht="15" customHeight="1"/>
    <row r="31218" ht="15" customHeight="1"/>
    <row r="31219" ht="15" customHeight="1"/>
    <row r="31220" ht="15" customHeight="1"/>
    <row r="31221" ht="15" customHeight="1"/>
    <row r="31222" ht="15" customHeight="1"/>
    <row r="31223" ht="15" customHeight="1"/>
    <row r="31224" ht="15" customHeight="1"/>
    <row r="31225" ht="15" customHeight="1"/>
    <row r="31226" ht="15" customHeight="1"/>
    <row r="31227" ht="15" customHeight="1"/>
    <row r="31228" ht="15" customHeight="1"/>
    <row r="31229" ht="15" customHeight="1"/>
    <row r="31230" ht="15" customHeight="1"/>
    <row r="31231" ht="15" customHeight="1"/>
    <row r="31232" ht="15" customHeight="1"/>
    <row r="31233" ht="15" customHeight="1"/>
    <row r="31234" ht="15" customHeight="1"/>
    <row r="31235" ht="15" customHeight="1"/>
    <row r="31236" ht="15" customHeight="1"/>
    <row r="31237" ht="15" customHeight="1"/>
    <row r="31238" ht="15" customHeight="1"/>
    <row r="31239" ht="15" customHeight="1"/>
    <row r="31240" ht="15" customHeight="1"/>
    <row r="31241" ht="15" customHeight="1"/>
    <row r="31242" ht="15" customHeight="1"/>
    <row r="31243" ht="15" customHeight="1"/>
    <row r="31244" ht="15" customHeight="1"/>
    <row r="31245" ht="15" customHeight="1"/>
    <row r="31246" ht="15" customHeight="1"/>
    <row r="31247" ht="15" customHeight="1"/>
    <row r="31248" ht="15" customHeight="1"/>
    <row r="31249" ht="15" customHeight="1"/>
    <row r="31250" ht="15" customHeight="1"/>
    <row r="31251" ht="15" customHeight="1"/>
    <row r="31252" ht="15" customHeight="1"/>
    <row r="31253" ht="15" customHeight="1"/>
    <row r="31254" ht="15" customHeight="1"/>
    <row r="31255" ht="15" customHeight="1"/>
    <row r="31256" ht="15" customHeight="1"/>
    <row r="31257" ht="15" customHeight="1"/>
    <row r="31258" ht="15" customHeight="1"/>
    <row r="31259" ht="15" customHeight="1"/>
    <row r="31260" ht="15" customHeight="1"/>
    <row r="31261" ht="15" customHeight="1"/>
    <row r="31262" ht="15" customHeight="1"/>
    <row r="31263" ht="15" customHeight="1"/>
    <row r="31264" ht="15" customHeight="1"/>
    <row r="31265" ht="15" customHeight="1"/>
    <row r="31266" ht="15" customHeight="1"/>
    <row r="31267" ht="15" customHeight="1"/>
    <row r="31268" ht="15" customHeight="1"/>
    <row r="31269" ht="15" customHeight="1"/>
    <row r="31270" ht="15" customHeight="1"/>
    <row r="31271" ht="15" customHeight="1"/>
    <row r="31272" ht="15" customHeight="1"/>
    <row r="31273" ht="15" customHeight="1"/>
    <row r="31274" ht="15" customHeight="1"/>
    <row r="31275" ht="15" customHeight="1"/>
    <row r="31276" ht="15" customHeight="1"/>
    <row r="31277" ht="15" customHeight="1"/>
    <row r="31278" ht="15" customHeight="1"/>
    <row r="31279" ht="15" customHeight="1"/>
    <row r="31280" ht="15" customHeight="1"/>
    <row r="31281" ht="15" customHeight="1"/>
    <row r="31282" ht="15" customHeight="1"/>
    <row r="31283" ht="15" customHeight="1"/>
    <row r="31284" ht="15" customHeight="1"/>
    <row r="31285" ht="15" customHeight="1"/>
    <row r="31286" ht="15" customHeight="1"/>
    <row r="31287" ht="15" customHeight="1"/>
    <row r="31288" ht="15" customHeight="1"/>
    <row r="31289" ht="15" customHeight="1"/>
    <row r="31290" ht="15" customHeight="1"/>
    <row r="31291" ht="15" customHeight="1"/>
    <row r="31292" ht="15" customHeight="1"/>
    <row r="31293" ht="15" customHeight="1"/>
    <row r="31294" ht="15" customHeight="1"/>
    <row r="31295" ht="15" customHeight="1"/>
    <row r="31296" ht="15" customHeight="1"/>
    <row r="31297" ht="15" customHeight="1"/>
    <row r="31298" ht="15" customHeight="1"/>
    <row r="31299" ht="15" customHeight="1"/>
    <row r="31300" ht="15" customHeight="1"/>
    <row r="31301" ht="15" customHeight="1"/>
    <row r="31302" ht="15" customHeight="1"/>
    <row r="31303" ht="15" customHeight="1"/>
    <row r="31304" ht="15" customHeight="1"/>
    <row r="31305" ht="15" customHeight="1"/>
    <row r="31306" ht="15" customHeight="1"/>
    <row r="31307" ht="15" customHeight="1"/>
    <row r="31308" ht="15" customHeight="1"/>
    <row r="31309" ht="15" customHeight="1"/>
    <row r="31310" ht="15" customHeight="1"/>
    <row r="31311" ht="15" customHeight="1"/>
    <row r="31312" ht="15" customHeight="1"/>
    <row r="31313" ht="15" customHeight="1"/>
    <row r="31314" ht="15" customHeight="1"/>
    <row r="31315" ht="15" customHeight="1"/>
    <row r="31316" ht="15" customHeight="1"/>
    <row r="31317" ht="15" customHeight="1"/>
    <row r="31318" ht="15" customHeight="1"/>
    <row r="31319" ht="15" customHeight="1"/>
    <row r="31320" ht="15" customHeight="1"/>
    <row r="31321" ht="15" customHeight="1"/>
    <row r="31322" ht="15" customHeight="1"/>
    <row r="31323" ht="15" customHeight="1"/>
    <row r="31324" ht="15" customHeight="1"/>
    <row r="31325" ht="15" customHeight="1"/>
    <row r="31326" ht="15" customHeight="1"/>
    <row r="31327" ht="15" customHeight="1"/>
    <row r="31328" ht="15" customHeight="1"/>
    <row r="31329" ht="15" customHeight="1"/>
    <row r="31330" ht="15" customHeight="1"/>
    <row r="31331" ht="15" customHeight="1"/>
    <row r="31332" ht="15" customHeight="1"/>
    <row r="31333" ht="15" customHeight="1"/>
    <row r="31334" ht="15" customHeight="1"/>
    <row r="31335" ht="15" customHeight="1"/>
    <row r="31336" ht="15" customHeight="1"/>
    <row r="31337" ht="15" customHeight="1"/>
    <row r="31338" ht="15" customHeight="1"/>
    <row r="31339" ht="15" customHeight="1"/>
    <row r="31340" ht="15" customHeight="1"/>
    <row r="31341" ht="15" customHeight="1"/>
    <row r="31342" ht="15" customHeight="1"/>
    <row r="31343" ht="15" customHeight="1"/>
    <row r="31344" ht="15" customHeight="1"/>
    <row r="31345" ht="15" customHeight="1"/>
    <row r="31346" ht="15" customHeight="1"/>
    <row r="31347" ht="15" customHeight="1"/>
    <row r="31348" ht="15" customHeight="1"/>
    <row r="31349" ht="15" customHeight="1"/>
    <row r="31350" ht="15" customHeight="1"/>
    <row r="31351" ht="15" customHeight="1"/>
    <row r="31352" ht="15" customHeight="1"/>
    <row r="31353" ht="15" customHeight="1"/>
    <row r="31354" ht="15" customHeight="1"/>
    <row r="31355" ht="15" customHeight="1"/>
    <row r="31356" ht="15" customHeight="1"/>
    <row r="31357" ht="15" customHeight="1"/>
    <row r="31358" ht="15" customHeight="1"/>
    <row r="31359" ht="15" customHeight="1"/>
    <row r="31360" ht="15" customHeight="1"/>
    <row r="31361" ht="15" customHeight="1"/>
    <row r="31362" ht="15" customHeight="1"/>
    <row r="31363" ht="15" customHeight="1"/>
    <row r="31364" ht="15" customHeight="1"/>
    <row r="31365" ht="15" customHeight="1"/>
    <row r="31366" ht="15" customHeight="1"/>
    <row r="31367" ht="15" customHeight="1"/>
    <row r="31368" ht="15" customHeight="1"/>
    <row r="31369" ht="15" customHeight="1"/>
    <row r="31370" ht="15" customHeight="1"/>
    <row r="31371" ht="15" customHeight="1"/>
    <row r="31372" ht="15" customHeight="1"/>
    <row r="31373" ht="15" customHeight="1"/>
    <row r="31374" ht="15" customHeight="1"/>
    <row r="31375" ht="15" customHeight="1"/>
    <row r="31376" ht="15" customHeight="1"/>
    <row r="31377" ht="15" customHeight="1"/>
    <row r="31378" ht="15" customHeight="1"/>
    <row r="31379" ht="15" customHeight="1"/>
    <row r="31380" ht="15" customHeight="1"/>
    <row r="31381" ht="15" customHeight="1"/>
    <row r="31382" ht="15" customHeight="1"/>
    <row r="31383" ht="15" customHeight="1"/>
    <row r="31384" ht="15" customHeight="1"/>
    <row r="31385" ht="15" customHeight="1"/>
    <row r="31386" ht="15" customHeight="1"/>
    <row r="31387" ht="15" customHeight="1"/>
    <row r="31388" ht="15" customHeight="1"/>
    <row r="31389" ht="15" customHeight="1"/>
    <row r="31390" ht="15" customHeight="1"/>
    <row r="31391" ht="15" customHeight="1"/>
    <row r="31392" ht="15" customHeight="1"/>
    <row r="31393" ht="15" customHeight="1"/>
    <row r="31394" ht="15" customHeight="1"/>
    <row r="31395" ht="15" customHeight="1"/>
    <row r="31396" ht="15" customHeight="1"/>
    <row r="31397" ht="15" customHeight="1"/>
    <row r="31398" ht="15" customHeight="1"/>
    <row r="31399" ht="15" customHeight="1"/>
    <row r="31400" ht="15" customHeight="1"/>
    <row r="31401" ht="15" customHeight="1"/>
    <row r="31402" ht="15" customHeight="1"/>
    <row r="31403" ht="15" customHeight="1"/>
    <row r="31404" ht="15" customHeight="1"/>
    <row r="31405" ht="15" customHeight="1"/>
    <row r="31406" ht="15" customHeight="1"/>
    <row r="31407" ht="15" customHeight="1"/>
    <row r="31408" ht="15" customHeight="1"/>
    <row r="31409" ht="15" customHeight="1"/>
    <row r="31410" ht="15" customHeight="1"/>
    <row r="31411" ht="15" customHeight="1"/>
    <row r="31412" ht="15" customHeight="1"/>
    <row r="31413" ht="15" customHeight="1"/>
    <row r="31414" ht="15" customHeight="1"/>
    <row r="31415" ht="15" customHeight="1"/>
    <row r="31416" ht="15" customHeight="1"/>
    <row r="31417" ht="15" customHeight="1"/>
    <row r="31418" ht="15" customHeight="1"/>
    <row r="31419" ht="15" customHeight="1"/>
    <row r="31420" ht="15" customHeight="1"/>
    <row r="31421" ht="15" customHeight="1"/>
    <row r="31422" ht="15" customHeight="1"/>
    <row r="31423" ht="15" customHeight="1"/>
    <row r="31424" ht="15" customHeight="1"/>
    <row r="31425" ht="15" customHeight="1"/>
    <row r="31426" ht="15" customHeight="1"/>
    <row r="31427" ht="15" customHeight="1"/>
    <row r="31428" ht="15" customHeight="1"/>
    <row r="31429" ht="15" customHeight="1"/>
    <row r="31430" ht="15" customHeight="1"/>
    <row r="31431" ht="15" customHeight="1"/>
    <row r="31432" ht="15" customHeight="1"/>
    <row r="31433" ht="15" customHeight="1"/>
    <row r="31434" ht="15" customHeight="1"/>
    <row r="31435" ht="15" customHeight="1"/>
    <row r="31436" ht="15" customHeight="1"/>
    <row r="31437" ht="15" customHeight="1"/>
    <row r="31438" ht="15" customHeight="1"/>
    <row r="31439" ht="15" customHeight="1"/>
    <row r="31440" ht="15" customHeight="1"/>
    <row r="31441" ht="15" customHeight="1"/>
    <row r="31442" ht="15" customHeight="1"/>
    <row r="31443" ht="15" customHeight="1"/>
    <row r="31444" ht="15" customHeight="1"/>
    <row r="31445" ht="15" customHeight="1"/>
    <row r="31446" ht="15" customHeight="1"/>
    <row r="31447" ht="15" customHeight="1"/>
    <row r="31448" ht="15" customHeight="1"/>
    <row r="31449" ht="15" customHeight="1"/>
    <row r="31450" ht="15" customHeight="1"/>
    <row r="31451" ht="15" customHeight="1"/>
    <row r="31452" ht="15" customHeight="1"/>
    <row r="31453" ht="15" customHeight="1"/>
    <row r="31454" ht="15" customHeight="1"/>
    <row r="31455" ht="15" customHeight="1"/>
    <row r="31456" ht="15" customHeight="1"/>
    <row r="31457" ht="15" customHeight="1"/>
    <row r="31458" ht="15" customHeight="1"/>
    <row r="31459" ht="15" customHeight="1"/>
    <row r="31460" ht="15" customHeight="1"/>
    <row r="31461" ht="15" customHeight="1"/>
    <row r="31462" ht="15" customHeight="1"/>
    <row r="31463" ht="15" customHeight="1"/>
    <row r="31464" ht="15" customHeight="1"/>
    <row r="31465" ht="15" customHeight="1"/>
    <row r="31466" ht="15" customHeight="1"/>
    <row r="31467" ht="15" customHeight="1"/>
    <row r="31468" ht="15" customHeight="1"/>
    <row r="31469" ht="15" customHeight="1"/>
    <row r="31470" ht="15" customHeight="1"/>
    <row r="31471" ht="15" customHeight="1"/>
    <row r="31472" ht="15" customHeight="1"/>
    <row r="31473" ht="15" customHeight="1"/>
    <row r="31474" ht="15" customHeight="1"/>
    <row r="31475" ht="15" customHeight="1"/>
    <row r="31476" ht="15" customHeight="1"/>
    <row r="31477" ht="15" customHeight="1"/>
    <row r="31478" ht="15" customHeight="1"/>
    <row r="31479" ht="15" customHeight="1"/>
    <row r="31480" ht="15" customHeight="1"/>
    <row r="31481" ht="15" customHeight="1"/>
    <row r="31482" ht="15" customHeight="1"/>
    <row r="31483" ht="15" customHeight="1"/>
    <row r="31484" ht="15" customHeight="1"/>
    <row r="31485" ht="15" customHeight="1"/>
    <row r="31486" ht="15" customHeight="1"/>
    <row r="31487" ht="15" customHeight="1"/>
    <row r="31488" ht="15" customHeight="1"/>
    <row r="31489" ht="15" customHeight="1"/>
    <row r="31490" ht="15" customHeight="1"/>
    <row r="31491" ht="15" customHeight="1"/>
    <row r="31492" ht="15" customHeight="1"/>
    <row r="31493" ht="15" customHeight="1"/>
    <row r="31494" ht="15" customHeight="1"/>
    <row r="31495" ht="15" customHeight="1"/>
    <row r="31496" ht="15" customHeight="1"/>
    <row r="31497" ht="15" customHeight="1"/>
    <row r="31498" ht="15" customHeight="1"/>
    <row r="31499" ht="15" customHeight="1"/>
    <row r="31500" ht="15" customHeight="1"/>
    <row r="31501" ht="15" customHeight="1"/>
    <row r="31502" ht="15" customHeight="1"/>
    <row r="31503" ht="15" customHeight="1"/>
    <row r="31504" ht="15" customHeight="1"/>
    <row r="31505" ht="15" customHeight="1"/>
    <row r="31506" ht="15" customHeight="1"/>
    <row r="31507" ht="15" customHeight="1"/>
    <row r="31508" ht="15" customHeight="1"/>
    <row r="31509" ht="15" customHeight="1"/>
    <row r="31510" ht="15" customHeight="1"/>
    <row r="31511" ht="15" customHeight="1"/>
    <row r="31512" ht="15" customHeight="1"/>
    <row r="31513" ht="15" customHeight="1"/>
    <row r="31514" ht="15" customHeight="1"/>
    <row r="31515" ht="15" customHeight="1"/>
    <row r="31516" ht="15" customHeight="1"/>
    <row r="31517" ht="15" customHeight="1"/>
    <row r="31518" ht="15" customHeight="1"/>
    <row r="31519" ht="15" customHeight="1"/>
    <row r="31520" ht="15" customHeight="1"/>
    <row r="31521" ht="15" customHeight="1"/>
    <row r="31522" ht="15" customHeight="1"/>
    <row r="31523" ht="15" customHeight="1"/>
    <row r="31524" ht="15" customHeight="1"/>
    <row r="31525" ht="15" customHeight="1"/>
    <row r="31526" ht="15" customHeight="1"/>
    <row r="31527" ht="15" customHeight="1"/>
    <row r="31528" ht="15" customHeight="1"/>
    <row r="31529" ht="15" customHeight="1"/>
    <row r="31530" ht="15" customHeight="1"/>
    <row r="31531" ht="15" customHeight="1"/>
    <row r="31532" ht="15" customHeight="1"/>
    <row r="31533" ht="15" customHeight="1"/>
    <row r="31534" ht="15" customHeight="1"/>
    <row r="31535" ht="15" customHeight="1"/>
    <row r="31536" ht="15" customHeight="1"/>
    <row r="31537" ht="15" customHeight="1"/>
    <row r="31538" ht="15" customHeight="1"/>
    <row r="31539" ht="15" customHeight="1"/>
    <row r="31540" ht="15" customHeight="1"/>
    <row r="31541" ht="15" customHeight="1"/>
    <row r="31542" ht="15" customHeight="1"/>
    <row r="31543" ht="15" customHeight="1"/>
    <row r="31544" ht="15" customHeight="1"/>
    <row r="31545" ht="15" customHeight="1"/>
    <row r="31546" ht="15" customHeight="1"/>
    <row r="31547" ht="15" customHeight="1"/>
    <row r="31548" ht="15" customHeight="1"/>
    <row r="31549" ht="15" customHeight="1"/>
    <row r="31550" ht="15" customHeight="1"/>
    <row r="31551" ht="15" customHeight="1"/>
    <row r="31552" ht="15" customHeight="1"/>
    <row r="31553" ht="15" customHeight="1"/>
    <row r="31554" ht="15" customHeight="1"/>
    <row r="31555" ht="15" customHeight="1"/>
    <row r="31556" ht="15" customHeight="1"/>
    <row r="31557" ht="15" customHeight="1"/>
    <row r="31558" ht="15" customHeight="1"/>
    <row r="31559" ht="15" customHeight="1"/>
    <row r="31560" ht="15" customHeight="1"/>
    <row r="31561" ht="15" customHeight="1"/>
    <row r="31562" ht="15" customHeight="1"/>
    <row r="31563" ht="15" customHeight="1"/>
    <row r="31564" ht="15" customHeight="1"/>
    <row r="31565" ht="15" customHeight="1"/>
    <row r="31566" ht="15" customHeight="1"/>
    <row r="31567" ht="15" customHeight="1"/>
    <row r="31568" ht="15" customHeight="1"/>
    <row r="31569" ht="15" customHeight="1"/>
    <row r="31570" ht="15" customHeight="1"/>
    <row r="31571" ht="15" customHeight="1"/>
    <row r="31572" ht="15" customHeight="1"/>
    <row r="31573" ht="15" customHeight="1"/>
    <row r="31574" ht="15" customHeight="1"/>
    <row r="31575" ht="15" customHeight="1"/>
    <row r="31576" ht="15" customHeight="1"/>
    <row r="31577" ht="15" customHeight="1"/>
    <row r="31578" ht="15" customHeight="1"/>
    <row r="31579" ht="15" customHeight="1"/>
    <row r="31580" ht="15" customHeight="1"/>
    <row r="31581" ht="15" customHeight="1"/>
    <row r="31582" ht="15" customHeight="1"/>
    <row r="31583" ht="15" customHeight="1"/>
    <row r="31584" ht="15" customHeight="1"/>
    <row r="31585" ht="15" customHeight="1"/>
    <row r="31586" ht="15" customHeight="1"/>
    <row r="31587" ht="15" customHeight="1"/>
    <row r="31588" ht="15" customHeight="1"/>
    <row r="31589" ht="15" customHeight="1"/>
    <row r="31590" ht="15" customHeight="1"/>
    <row r="31591" ht="15" customHeight="1"/>
    <row r="31592" ht="15" customHeight="1"/>
    <row r="31593" ht="15" customHeight="1"/>
    <row r="31594" ht="15" customHeight="1"/>
    <row r="31595" ht="15" customHeight="1"/>
    <row r="31596" ht="15" customHeight="1"/>
    <row r="31597" ht="15" customHeight="1"/>
    <row r="31598" ht="15" customHeight="1"/>
    <row r="31599" ht="15" customHeight="1"/>
    <row r="31600" ht="15" customHeight="1"/>
    <row r="31601" ht="15" customHeight="1"/>
    <row r="31602" ht="15" customHeight="1"/>
    <row r="31603" ht="15" customHeight="1"/>
    <row r="31604" ht="15" customHeight="1"/>
    <row r="31605" ht="15" customHeight="1"/>
    <row r="31606" ht="15" customHeight="1"/>
    <row r="31607" ht="15" customHeight="1"/>
    <row r="31608" ht="15" customHeight="1"/>
    <row r="31609" ht="15" customHeight="1"/>
    <row r="31610" ht="15" customHeight="1"/>
    <row r="31611" ht="15" customHeight="1"/>
    <row r="31612" ht="15" customHeight="1"/>
    <row r="31613" ht="15" customHeight="1"/>
    <row r="31614" ht="15" customHeight="1"/>
    <row r="31615" ht="15" customHeight="1"/>
    <row r="31616" ht="15" customHeight="1"/>
    <row r="31617" ht="15" customHeight="1"/>
    <row r="31618" ht="15" customHeight="1"/>
    <row r="31619" ht="15" customHeight="1"/>
    <row r="31620" ht="15" customHeight="1"/>
    <row r="31621" ht="15" customHeight="1"/>
    <row r="31622" ht="15" customHeight="1"/>
    <row r="31623" ht="15" customHeight="1"/>
    <row r="31624" ht="15" customHeight="1"/>
    <row r="31625" ht="15" customHeight="1"/>
    <row r="31626" ht="15" customHeight="1"/>
    <row r="31627" ht="15" customHeight="1"/>
    <row r="31628" ht="15" customHeight="1"/>
    <row r="31629" ht="15" customHeight="1"/>
    <row r="31630" ht="15" customHeight="1"/>
    <row r="31631" ht="15" customHeight="1"/>
    <row r="31632" ht="15" customHeight="1"/>
    <row r="31633" ht="15" customHeight="1"/>
    <row r="31634" ht="15" customHeight="1"/>
    <row r="31635" ht="15" customHeight="1"/>
    <row r="31636" ht="15" customHeight="1"/>
    <row r="31637" ht="15" customHeight="1"/>
    <row r="31638" ht="15" customHeight="1"/>
    <row r="31639" ht="15" customHeight="1"/>
    <row r="31640" ht="15" customHeight="1"/>
    <row r="31641" ht="15" customHeight="1"/>
    <row r="31642" ht="15" customHeight="1"/>
    <row r="31643" ht="15" customHeight="1"/>
    <row r="31644" ht="15" customHeight="1"/>
    <row r="31645" ht="15" customHeight="1"/>
    <row r="31646" ht="15" customHeight="1"/>
    <row r="31647" ht="15" customHeight="1"/>
    <row r="31648" ht="15" customHeight="1"/>
    <row r="31649" ht="15" customHeight="1"/>
    <row r="31650" ht="15" customHeight="1"/>
    <row r="31651" ht="15" customHeight="1"/>
    <row r="31652" ht="15" customHeight="1"/>
    <row r="31653" ht="15" customHeight="1"/>
    <row r="31654" ht="15" customHeight="1"/>
    <row r="31655" ht="15" customHeight="1"/>
    <row r="31656" ht="15" customHeight="1"/>
    <row r="31657" ht="15" customHeight="1"/>
    <row r="31658" ht="15" customHeight="1"/>
    <row r="31659" ht="15" customHeight="1"/>
    <row r="31660" ht="15" customHeight="1"/>
    <row r="31661" ht="15" customHeight="1"/>
    <row r="31662" ht="15" customHeight="1"/>
    <row r="31663" ht="15" customHeight="1"/>
    <row r="31664" ht="15" customHeight="1"/>
    <row r="31665" ht="15" customHeight="1"/>
    <row r="31666" ht="15" customHeight="1"/>
    <row r="31667" ht="15" customHeight="1"/>
    <row r="31668" ht="15" customHeight="1"/>
    <row r="31669" ht="15" customHeight="1"/>
    <row r="31670" ht="15" customHeight="1"/>
    <row r="31671" ht="15" customHeight="1"/>
    <row r="31672" ht="15" customHeight="1"/>
    <row r="31673" ht="15" customHeight="1"/>
    <row r="31674" ht="15" customHeight="1"/>
    <row r="31675" ht="15" customHeight="1"/>
    <row r="31676" ht="15" customHeight="1"/>
    <row r="31677" ht="15" customHeight="1"/>
    <row r="31678" ht="15" customHeight="1"/>
    <row r="31679" ht="15" customHeight="1"/>
    <row r="31680" ht="15" customHeight="1"/>
    <row r="31681" ht="15" customHeight="1"/>
    <row r="31682" ht="15" customHeight="1"/>
    <row r="31683" ht="15" customHeight="1"/>
    <row r="31684" ht="15" customHeight="1"/>
    <row r="31685" ht="15" customHeight="1"/>
    <row r="31686" ht="15" customHeight="1"/>
    <row r="31687" ht="15" customHeight="1"/>
    <row r="31688" ht="15" customHeight="1"/>
    <row r="31689" ht="15" customHeight="1"/>
    <row r="31690" ht="15" customHeight="1"/>
    <row r="31691" ht="15" customHeight="1"/>
    <row r="31692" ht="15" customHeight="1"/>
    <row r="31693" ht="15" customHeight="1"/>
    <row r="31694" ht="15" customHeight="1"/>
    <row r="31695" ht="15" customHeight="1"/>
    <row r="31696" ht="15" customHeight="1"/>
    <row r="31697" ht="15" customHeight="1"/>
    <row r="31698" ht="15" customHeight="1"/>
    <row r="31699" ht="15" customHeight="1"/>
    <row r="31700" ht="15" customHeight="1"/>
    <row r="31701" ht="15" customHeight="1"/>
    <row r="31702" ht="15" customHeight="1"/>
    <row r="31703" ht="15" customHeight="1"/>
    <row r="31704" ht="15" customHeight="1"/>
    <row r="31705" ht="15" customHeight="1"/>
    <row r="31706" ht="15" customHeight="1"/>
    <row r="31707" ht="15" customHeight="1"/>
    <row r="31708" ht="15" customHeight="1"/>
    <row r="31709" ht="15" customHeight="1"/>
    <row r="31710" ht="15" customHeight="1"/>
    <row r="31711" ht="15" customHeight="1"/>
    <row r="31712" ht="15" customHeight="1"/>
    <row r="31713" ht="15" customHeight="1"/>
    <row r="31714" ht="15" customHeight="1"/>
    <row r="31715" ht="15" customHeight="1"/>
    <row r="31716" ht="15" customHeight="1"/>
    <row r="31717" ht="15" customHeight="1"/>
    <row r="31718" ht="15" customHeight="1"/>
    <row r="31719" ht="15" customHeight="1"/>
    <row r="31720" ht="15" customHeight="1"/>
    <row r="31721" ht="15" customHeight="1"/>
    <row r="31722" ht="15" customHeight="1"/>
    <row r="31723" ht="15" customHeight="1"/>
    <row r="31724" ht="15" customHeight="1"/>
    <row r="31725" ht="15" customHeight="1"/>
    <row r="31726" ht="15" customHeight="1"/>
    <row r="31727" ht="15" customHeight="1"/>
    <row r="31728" ht="15" customHeight="1"/>
    <row r="31729" ht="15" customHeight="1"/>
    <row r="31730" ht="15" customHeight="1"/>
    <row r="31731" ht="15" customHeight="1"/>
    <row r="31732" ht="15" customHeight="1"/>
    <row r="31733" ht="15" customHeight="1"/>
    <row r="31734" ht="15" customHeight="1"/>
    <row r="31735" ht="15" customHeight="1"/>
    <row r="31736" ht="15" customHeight="1"/>
    <row r="31737" ht="15" customHeight="1"/>
    <row r="31738" ht="15" customHeight="1"/>
    <row r="31739" ht="15" customHeight="1"/>
    <row r="31740" ht="15" customHeight="1"/>
    <row r="31741" ht="15" customHeight="1"/>
    <row r="31742" ht="15" customHeight="1"/>
    <row r="31743" ht="15" customHeight="1"/>
    <row r="31744" ht="15" customHeight="1"/>
    <row r="31745" ht="15" customHeight="1"/>
    <row r="31746" ht="15" customHeight="1"/>
    <row r="31747" ht="15" customHeight="1"/>
    <row r="31748" ht="15" customHeight="1"/>
    <row r="31749" ht="15" customHeight="1"/>
    <row r="31750" ht="15" customHeight="1"/>
    <row r="31751" ht="15" customHeight="1"/>
    <row r="31752" ht="15" customHeight="1"/>
    <row r="31753" ht="15" customHeight="1"/>
    <row r="31754" ht="15" customHeight="1"/>
    <row r="31755" ht="15" customHeight="1"/>
    <row r="31756" ht="15" customHeight="1"/>
    <row r="31757" ht="15" customHeight="1"/>
    <row r="31758" ht="15" customHeight="1"/>
    <row r="31759" ht="15" customHeight="1"/>
    <row r="31760" ht="15" customHeight="1"/>
    <row r="31761" ht="15" customHeight="1"/>
    <row r="31762" ht="15" customHeight="1"/>
    <row r="31763" ht="15" customHeight="1"/>
    <row r="31764" ht="15" customHeight="1"/>
    <row r="31765" ht="15" customHeight="1"/>
    <row r="31766" ht="15" customHeight="1"/>
    <row r="31767" ht="15" customHeight="1"/>
    <row r="31768" ht="15" customHeight="1"/>
    <row r="31769" ht="15" customHeight="1"/>
    <row r="31770" ht="15" customHeight="1"/>
    <row r="31771" ht="15" customHeight="1"/>
    <row r="31772" ht="15" customHeight="1"/>
    <row r="31773" ht="15" customHeight="1"/>
    <row r="31774" ht="15" customHeight="1"/>
    <row r="31775" ht="15" customHeight="1"/>
    <row r="31776" ht="15" customHeight="1"/>
    <row r="31777" ht="15" customHeight="1"/>
    <row r="31778" ht="15" customHeight="1"/>
    <row r="31779" ht="15" customHeight="1"/>
    <row r="31780" ht="15" customHeight="1"/>
    <row r="31781" ht="15" customHeight="1"/>
    <row r="31782" ht="15" customHeight="1"/>
    <row r="31783" ht="15" customHeight="1"/>
    <row r="31784" ht="15" customHeight="1"/>
    <row r="31785" ht="15" customHeight="1"/>
    <row r="31786" ht="15" customHeight="1"/>
    <row r="31787" ht="15" customHeight="1"/>
    <row r="31788" ht="15" customHeight="1"/>
    <row r="31789" ht="15" customHeight="1"/>
    <row r="31790" ht="15" customHeight="1"/>
    <row r="31791" ht="15" customHeight="1"/>
    <row r="31792" ht="15" customHeight="1"/>
    <row r="31793" ht="15" customHeight="1"/>
    <row r="31794" ht="15" customHeight="1"/>
    <row r="31795" ht="15" customHeight="1"/>
    <row r="31796" ht="15" customHeight="1"/>
    <row r="31797" ht="15" customHeight="1"/>
    <row r="31798" ht="15" customHeight="1"/>
    <row r="31799" ht="15" customHeight="1"/>
    <row r="31800" ht="15" customHeight="1"/>
    <row r="31801" ht="15" customHeight="1"/>
    <row r="31802" ht="15" customHeight="1"/>
    <row r="31803" ht="15" customHeight="1"/>
    <row r="31804" ht="15" customHeight="1"/>
    <row r="31805" ht="15" customHeight="1"/>
    <row r="31806" ht="15" customHeight="1"/>
    <row r="31807" ht="15" customHeight="1"/>
    <row r="31808" ht="15" customHeight="1"/>
    <row r="31809" ht="15" customHeight="1"/>
    <row r="31810" ht="15" customHeight="1"/>
    <row r="31811" ht="15" customHeight="1"/>
    <row r="31812" ht="15" customHeight="1"/>
    <row r="31813" ht="15" customHeight="1"/>
    <row r="31814" ht="15" customHeight="1"/>
    <row r="31815" ht="15" customHeight="1"/>
    <row r="31816" ht="15" customHeight="1"/>
    <row r="31817" ht="15" customHeight="1"/>
    <row r="31818" ht="15" customHeight="1"/>
    <row r="31819" ht="15" customHeight="1"/>
    <row r="31820" ht="15" customHeight="1"/>
    <row r="31821" ht="15" customHeight="1"/>
    <row r="31822" ht="15" customHeight="1"/>
    <row r="31823" ht="15" customHeight="1"/>
    <row r="31824" ht="15" customHeight="1"/>
    <row r="31825" ht="15" customHeight="1"/>
    <row r="31826" ht="15" customHeight="1"/>
    <row r="31827" ht="15" customHeight="1"/>
    <row r="31828" ht="15" customHeight="1"/>
    <row r="31829" ht="15" customHeight="1"/>
    <row r="31830" ht="15" customHeight="1"/>
    <row r="31831" ht="15" customHeight="1"/>
    <row r="31832" ht="15" customHeight="1"/>
    <row r="31833" ht="15" customHeight="1"/>
    <row r="31834" ht="15" customHeight="1"/>
    <row r="31835" ht="15" customHeight="1"/>
    <row r="31836" ht="15" customHeight="1"/>
    <row r="31837" ht="15" customHeight="1"/>
    <row r="31838" ht="15" customHeight="1"/>
    <row r="31839" ht="15" customHeight="1"/>
    <row r="31840" ht="15" customHeight="1"/>
    <row r="31841" ht="15" customHeight="1"/>
    <row r="31842" ht="15" customHeight="1"/>
    <row r="31843" ht="15" customHeight="1"/>
    <row r="31844" ht="15" customHeight="1"/>
    <row r="31845" ht="15" customHeight="1"/>
    <row r="31846" ht="15" customHeight="1"/>
    <row r="31847" ht="15" customHeight="1"/>
    <row r="31848" ht="15" customHeight="1"/>
    <row r="31849" ht="15" customHeight="1"/>
    <row r="31850" ht="15" customHeight="1"/>
    <row r="31851" ht="15" customHeight="1"/>
    <row r="31852" ht="15" customHeight="1"/>
    <row r="31853" ht="15" customHeight="1"/>
    <row r="31854" ht="15" customHeight="1"/>
    <row r="31855" ht="15" customHeight="1"/>
    <row r="31856" ht="15" customHeight="1"/>
    <row r="31857" ht="15" customHeight="1"/>
    <row r="31858" ht="15" customHeight="1"/>
    <row r="31859" ht="15" customHeight="1"/>
    <row r="31860" ht="15" customHeight="1"/>
    <row r="31861" ht="15" customHeight="1"/>
    <row r="31862" ht="15" customHeight="1"/>
    <row r="31863" ht="15" customHeight="1"/>
    <row r="31864" ht="15" customHeight="1"/>
    <row r="31865" ht="15" customHeight="1"/>
    <row r="31866" ht="15" customHeight="1"/>
    <row r="31867" ht="15" customHeight="1"/>
    <row r="31868" ht="15" customHeight="1"/>
    <row r="31869" ht="15" customHeight="1"/>
    <row r="31870" ht="15" customHeight="1"/>
    <row r="31871" ht="15" customHeight="1"/>
    <row r="31872" ht="15" customHeight="1"/>
    <row r="31873" ht="15" customHeight="1"/>
    <row r="31874" ht="15" customHeight="1"/>
    <row r="31875" ht="15" customHeight="1"/>
    <row r="31876" ht="15" customHeight="1"/>
    <row r="31877" ht="15" customHeight="1"/>
    <row r="31878" ht="15" customHeight="1"/>
    <row r="31879" ht="15" customHeight="1"/>
    <row r="31880" ht="15" customHeight="1"/>
    <row r="31881" ht="15" customHeight="1"/>
    <row r="31882" ht="15" customHeight="1"/>
    <row r="31883" ht="15" customHeight="1"/>
    <row r="31884" ht="15" customHeight="1"/>
    <row r="31885" ht="15" customHeight="1"/>
    <row r="31886" ht="15" customHeight="1"/>
    <row r="31887" ht="15" customHeight="1"/>
    <row r="31888" ht="15" customHeight="1"/>
    <row r="31889" ht="15" customHeight="1"/>
    <row r="31890" ht="15" customHeight="1"/>
    <row r="31891" ht="15" customHeight="1"/>
    <row r="31892" ht="15" customHeight="1"/>
    <row r="31893" ht="15" customHeight="1"/>
    <row r="31894" ht="15" customHeight="1"/>
    <row r="31895" ht="15" customHeight="1"/>
    <row r="31896" ht="15" customHeight="1"/>
    <row r="31897" ht="15" customHeight="1"/>
    <row r="31898" ht="15" customHeight="1"/>
    <row r="31899" ht="15" customHeight="1"/>
    <row r="31900" ht="15" customHeight="1"/>
    <row r="31901" ht="15" customHeight="1"/>
    <row r="31902" ht="15" customHeight="1"/>
    <row r="31903" ht="15" customHeight="1"/>
    <row r="31904" ht="15" customHeight="1"/>
    <row r="31905" ht="15" customHeight="1"/>
    <row r="31906" ht="15" customHeight="1"/>
    <row r="31907" ht="15" customHeight="1"/>
    <row r="31908" ht="15" customHeight="1"/>
    <row r="31909" ht="15" customHeight="1"/>
    <row r="31910" ht="15" customHeight="1"/>
    <row r="31911" ht="15" customHeight="1"/>
    <row r="31912" ht="15" customHeight="1"/>
    <row r="31913" ht="15" customHeight="1"/>
    <row r="31914" ht="15" customHeight="1"/>
    <row r="31915" ht="15" customHeight="1"/>
    <row r="31916" ht="15" customHeight="1"/>
    <row r="31917" ht="15" customHeight="1"/>
    <row r="31918" ht="15" customHeight="1"/>
    <row r="31919" ht="15" customHeight="1"/>
    <row r="31920" ht="15" customHeight="1"/>
    <row r="31921" ht="15" customHeight="1"/>
    <row r="31922" ht="15" customHeight="1"/>
    <row r="31923" ht="15" customHeight="1"/>
    <row r="31924" ht="15" customHeight="1"/>
    <row r="31925" ht="15" customHeight="1"/>
    <row r="31926" ht="15" customHeight="1"/>
    <row r="31927" ht="15" customHeight="1"/>
    <row r="31928" ht="15" customHeight="1"/>
    <row r="31929" ht="15" customHeight="1"/>
    <row r="31930" ht="15" customHeight="1"/>
    <row r="31931" ht="15" customHeight="1"/>
    <row r="31932" ht="15" customHeight="1"/>
    <row r="31933" ht="15" customHeight="1"/>
    <row r="31934" ht="15" customHeight="1"/>
    <row r="31935" ht="15" customHeight="1"/>
    <row r="31936" ht="15" customHeight="1"/>
    <row r="31937" ht="15" customHeight="1"/>
    <row r="31938" ht="15" customHeight="1"/>
    <row r="31939" ht="15" customHeight="1"/>
    <row r="31940" ht="15" customHeight="1"/>
    <row r="31941" ht="15" customHeight="1"/>
    <row r="31942" ht="15" customHeight="1"/>
    <row r="31943" ht="15" customHeight="1"/>
    <row r="31944" ht="15" customHeight="1"/>
    <row r="31945" ht="15" customHeight="1"/>
    <row r="31946" ht="15" customHeight="1"/>
    <row r="31947" ht="15" customHeight="1"/>
    <row r="31948" ht="15" customHeight="1"/>
    <row r="31949" ht="15" customHeight="1"/>
    <row r="31950" ht="15" customHeight="1"/>
    <row r="31951" ht="15" customHeight="1"/>
    <row r="31952" ht="15" customHeight="1"/>
    <row r="31953" ht="15" customHeight="1"/>
    <row r="31954" ht="15" customHeight="1"/>
    <row r="31955" ht="15" customHeight="1"/>
    <row r="31956" ht="15" customHeight="1"/>
    <row r="31957" ht="15" customHeight="1"/>
    <row r="31958" ht="15" customHeight="1"/>
    <row r="31959" ht="15" customHeight="1"/>
    <row r="31960" ht="15" customHeight="1"/>
    <row r="31961" ht="15" customHeight="1"/>
    <row r="31962" ht="15" customHeight="1"/>
    <row r="31963" ht="15" customHeight="1"/>
    <row r="31964" ht="15" customHeight="1"/>
    <row r="31965" ht="15" customHeight="1"/>
    <row r="31966" ht="15" customHeight="1"/>
    <row r="31967" ht="15" customHeight="1"/>
    <row r="31968" ht="15" customHeight="1"/>
    <row r="31969" ht="15" customHeight="1"/>
    <row r="31970" ht="15" customHeight="1"/>
    <row r="31971" ht="15" customHeight="1"/>
    <row r="31972" ht="15" customHeight="1"/>
    <row r="31973" ht="15" customHeight="1"/>
    <row r="31974" ht="15" customHeight="1"/>
    <row r="31975" ht="15" customHeight="1"/>
    <row r="31976" ht="15" customHeight="1"/>
    <row r="31977" ht="15" customHeight="1"/>
    <row r="31978" ht="15" customHeight="1"/>
    <row r="31979" ht="15" customHeight="1"/>
    <row r="31980" ht="15" customHeight="1"/>
    <row r="31981" ht="15" customHeight="1"/>
    <row r="31982" ht="15" customHeight="1"/>
    <row r="31983" ht="15" customHeight="1"/>
    <row r="31984" ht="15" customHeight="1"/>
    <row r="31985" ht="15" customHeight="1"/>
    <row r="31986" ht="15" customHeight="1"/>
    <row r="31987" ht="15" customHeight="1"/>
    <row r="31988" ht="15" customHeight="1"/>
    <row r="31989" ht="15" customHeight="1"/>
    <row r="31990" ht="15" customHeight="1"/>
    <row r="31991" ht="15" customHeight="1"/>
    <row r="31992" ht="15" customHeight="1"/>
    <row r="31993" ht="15" customHeight="1"/>
    <row r="31994" ht="15" customHeight="1"/>
    <row r="31995" ht="15" customHeight="1"/>
    <row r="31996" ht="15" customHeight="1"/>
    <row r="31997" ht="15" customHeight="1"/>
    <row r="31998" ht="15" customHeight="1"/>
    <row r="31999" ht="15" customHeight="1"/>
    <row r="32000" ht="15" customHeight="1"/>
    <row r="32001" ht="15" customHeight="1"/>
    <row r="32002" ht="15" customHeight="1"/>
    <row r="32003" ht="15" customHeight="1"/>
    <row r="32004" ht="15" customHeight="1"/>
    <row r="32005" ht="15" customHeight="1"/>
    <row r="32006" ht="15" customHeight="1"/>
    <row r="32007" ht="15" customHeight="1"/>
    <row r="32008" ht="15" customHeight="1"/>
    <row r="32009" ht="15" customHeight="1"/>
    <row r="32010" ht="15" customHeight="1"/>
    <row r="32011" ht="15" customHeight="1"/>
    <row r="32012" ht="15" customHeight="1"/>
    <row r="32013" ht="15" customHeight="1"/>
    <row r="32014" ht="15" customHeight="1"/>
    <row r="32015" ht="15" customHeight="1"/>
    <row r="32016" ht="15" customHeight="1"/>
    <row r="32017" ht="15" customHeight="1"/>
    <row r="32018" ht="15" customHeight="1"/>
    <row r="32019" ht="15" customHeight="1"/>
    <row r="32020" ht="15" customHeight="1"/>
    <row r="32021" ht="15" customHeight="1"/>
    <row r="32022" ht="15" customHeight="1"/>
    <row r="32023" ht="15" customHeight="1"/>
    <row r="32024" ht="15" customHeight="1"/>
    <row r="32025" ht="15" customHeight="1"/>
    <row r="32026" ht="15" customHeight="1"/>
    <row r="32027" ht="15" customHeight="1"/>
    <row r="32028" ht="15" customHeight="1"/>
    <row r="32029" ht="15" customHeight="1"/>
    <row r="32030" ht="15" customHeight="1"/>
    <row r="32031" ht="15" customHeight="1"/>
    <row r="32032" ht="15" customHeight="1"/>
    <row r="32033" ht="15" customHeight="1"/>
    <row r="32034" ht="15" customHeight="1"/>
    <row r="32035" ht="15" customHeight="1"/>
    <row r="32036" ht="15" customHeight="1"/>
    <row r="32037" ht="15" customHeight="1"/>
    <row r="32038" ht="15" customHeight="1"/>
    <row r="32039" ht="15" customHeight="1"/>
    <row r="32040" ht="15" customHeight="1"/>
    <row r="32041" ht="15" customHeight="1"/>
    <row r="32042" ht="15" customHeight="1"/>
    <row r="32043" ht="15" customHeight="1"/>
    <row r="32044" ht="15" customHeight="1"/>
    <row r="32045" ht="15" customHeight="1"/>
    <row r="32046" ht="15" customHeight="1"/>
    <row r="32047" ht="15" customHeight="1"/>
    <row r="32048" ht="15" customHeight="1"/>
    <row r="32049" ht="15" customHeight="1"/>
    <row r="32050" ht="15" customHeight="1"/>
    <row r="32051" ht="15" customHeight="1"/>
    <row r="32052" ht="15" customHeight="1"/>
    <row r="32053" ht="15" customHeight="1"/>
    <row r="32054" ht="15" customHeight="1"/>
    <row r="32055" ht="15" customHeight="1"/>
    <row r="32056" ht="15" customHeight="1"/>
    <row r="32057" ht="15" customHeight="1"/>
    <row r="32058" ht="15" customHeight="1"/>
    <row r="32059" ht="15" customHeight="1"/>
    <row r="32060" ht="15" customHeight="1"/>
    <row r="32061" ht="15" customHeight="1"/>
    <row r="32062" ht="15" customHeight="1"/>
    <row r="32063" ht="15" customHeight="1"/>
    <row r="32064" ht="15" customHeight="1"/>
    <row r="32065" ht="15" customHeight="1"/>
    <row r="32066" ht="15" customHeight="1"/>
    <row r="32067" ht="15" customHeight="1"/>
    <row r="32068" ht="15" customHeight="1"/>
    <row r="32069" ht="15" customHeight="1"/>
    <row r="32070" ht="15" customHeight="1"/>
    <row r="32071" ht="15" customHeight="1"/>
    <row r="32072" ht="15" customHeight="1"/>
    <row r="32073" ht="15" customHeight="1"/>
    <row r="32074" ht="15" customHeight="1"/>
    <row r="32075" ht="15" customHeight="1"/>
    <row r="32076" ht="15" customHeight="1"/>
    <row r="32077" ht="15" customHeight="1"/>
    <row r="32078" ht="15" customHeight="1"/>
    <row r="32079" ht="15" customHeight="1"/>
    <row r="32080" ht="15" customHeight="1"/>
    <row r="32081" ht="15" customHeight="1"/>
    <row r="32082" ht="15" customHeight="1"/>
    <row r="32083" ht="15" customHeight="1"/>
    <row r="32084" ht="15" customHeight="1"/>
    <row r="32085" ht="15" customHeight="1"/>
    <row r="32086" ht="15" customHeight="1"/>
    <row r="32087" ht="15" customHeight="1"/>
    <row r="32088" ht="15" customHeight="1"/>
    <row r="32089" ht="15" customHeight="1"/>
    <row r="32090" ht="15" customHeight="1"/>
    <row r="32091" ht="15" customHeight="1"/>
    <row r="32092" ht="15" customHeight="1"/>
    <row r="32093" ht="15" customHeight="1"/>
    <row r="32094" ht="15" customHeight="1"/>
    <row r="32095" ht="15" customHeight="1"/>
    <row r="32096" ht="15" customHeight="1"/>
    <row r="32097" ht="15" customHeight="1"/>
    <row r="32098" ht="15" customHeight="1"/>
    <row r="32099" ht="15" customHeight="1"/>
    <row r="32100" ht="15" customHeight="1"/>
    <row r="32101" ht="15" customHeight="1"/>
    <row r="32102" ht="15" customHeight="1"/>
    <row r="32103" ht="15" customHeight="1"/>
    <row r="32104" ht="15" customHeight="1"/>
    <row r="32105" ht="15" customHeight="1"/>
    <row r="32106" ht="15" customHeight="1"/>
    <row r="32107" ht="15" customHeight="1"/>
    <row r="32108" ht="15" customHeight="1"/>
    <row r="32109" ht="15" customHeight="1"/>
    <row r="32110" ht="15" customHeight="1"/>
    <row r="32111" ht="15" customHeight="1"/>
    <row r="32112" ht="15" customHeight="1"/>
    <row r="32113" ht="15" customHeight="1"/>
    <row r="32114" ht="15" customHeight="1"/>
    <row r="32115" ht="15" customHeight="1"/>
    <row r="32116" ht="15" customHeight="1"/>
    <row r="32117" ht="15" customHeight="1"/>
    <row r="32118" ht="15" customHeight="1"/>
    <row r="32119" ht="15" customHeight="1"/>
    <row r="32120" ht="15" customHeight="1"/>
    <row r="32121" ht="15" customHeight="1"/>
    <row r="32122" ht="15" customHeight="1"/>
    <row r="32123" ht="15" customHeight="1"/>
    <row r="32124" ht="15" customHeight="1"/>
    <row r="32125" ht="15" customHeight="1"/>
    <row r="32126" ht="15" customHeight="1"/>
    <row r="32127" ht="15" customHeight="1"/>
    <row r="32128" ht="15" customHeight="1"/>
    <row r="32129" ht="15" customHeight="1"/>
    <row r="32130" ht="15" customHeight="1"/>
    <row r="32131" ht="15" customHeight="1"/>
    <row r="32132" ht="15" customHeight="1"/>
    <row r="32133" ht="15" customHeight="1"/>
    <row r="32134" ht="15" customHeight="1"/>
    <row r="32135" ht="15" customHeight="1"/>
    <row r="32136" ht="15" customHeight="1"/>
    <row r="32137" ht="15" customHeight="1"/>
    <row r="32138" ht="15" customHeight="1"/>
    <row r="32139" ht="15" customHeight="1"/>
    <row r="32140" ht="15" customHeight="1"/>
    <row r="32141" ht="15" customHeight="1"/>
    <row r="32142" ht="15" customHeight="1"/>
    <row r="32143" ht="15" customHeight="1"/>
    <row r="32144" ht="15" customHeight="1"/>
    <row r="32145" ht="15" customHeight="1"/>
    <row r="32146" ht="15" customHeight="1"/>
    <row r="32147" ht="15" customHeight="1"/>
    <row r="32148" ht="15" customHeight="1"/>
    <row r="32149" ht="15" customHeight="1"/>
    <row r="32150" ht="15" customHeight="1"/>
    <row r="32151" ht="15" customHeight="1"/>
    <row r="32152" ht="15" customHeight="1"/>
    <row r="32153" ht="15" customHeight="1"/>
    <row r="32154" ht="15" customHeight="1"/>
    <row r="32155" ht="15" customHeight="1"/>
    <row r="32156" ht="15" customHeight="1"/>
    <row r="32157" ht="15" customHeight="1"/>
    <row r="32158" ht="15" customHeight="1"/>
    <row r="32159" ht="15" customHeight="1"/>
    <row r="32160" ht="15" customHeight="1"/>
    <row r="32161" ht="15" customHeight="1"/>
    <row r="32162" ht="15" customHeight="1"/>
    <row r="32163" ht="15" customHeight="1"/>
    <row r="32164" ht="15" customHeight="1"/>
    <row r="32165" ht="15" customHeight="1"/>
    <row r="32166" ht="15" customHeight="1"/>
    <row r="32167" ht="15" customHeight="1"/>
    <row r="32168" ht="15" customHeight="1"/>
    <row r="32169" ht="15" customHeight="1"/>
    <row r="32170" ht="15" customHeight="1"/>
    <row r="32171" ht="15" customHeight="1"/>
    <row r="32172" ht="15" customHeight="1"/>
    <row r="32173" ht="15" customHeight="1"/>
    <row r="32174" ht="15" customHeight="1"/>
    <row r="32175" ht="15" customHeight="1"/>
    <row r="32176" ht="15" customHeight="1"/>
    <row r="32177" ht="15" customHeight="1"/>
    <row r="32178" ht="15" customHeight="1"/>
    <row r="32179" ht="15" customHeight="1"/>
    <row r="32180" ht="15" customHeight="1"/>
    <row r="32181" ht="15" customHeight="1"/>
    <row r="32182" ht="15" customHeight="1"/>
    <row r="32183" ht="15" customHeight="1"/>
    <row r="32184" ht="15" customHeight="1"/>
    <row r="32185" ht="15" customHeight="1"/>
    <row r="32186" ht="15" customHeight="1"/>
    <row r="32187" ht="15" customHeight="1"/>
    <row r="32188" ht="15" customHeight="1"/>
    <row r="32189" ht="15" customHeight="1"/>
    <row r="32190" ht="15" customHeight="1"/>
    <row r="32191" ht="15" customHeight="1"/>
    <row r="32192" ht="15" customHeight="1"/>
    <row r="32193" ht="15" customHeight="1"/>
    <row r="32194" ht="15" customHeight="1"/>
    <row r="32195" ht="15" customHeight="1"/>
    <row r="32196" ht="15" customHeight="1"/>
    <row r="32197" ht="15" customHeight="1"/>
    <row r="32198" ht="15" customHeight="1"/>
    <row r="32199" ht="15" customHeight="1"/>
    <row r="32200" ht="15" customHeight="1"/>
    <row r="32201" ht="15" customHeight="1"/>
    <row r="32202" ht="15" customHeight="1"/>
    <row r="32203" ht="15" customHeight="1"/>
    <row r="32204" ht="15" customHeight="1"/>
    <row r="32205" ht="15" customHeight="1"/>
    <row r="32206" ht="15" customHeight="1"/>
    <row r="32207" ht="15" customHeight="1"/>
    <row r="32208" ht="15" customHeight="1"/>
    <row r="32209" ht="15" customHeight="1"/>
    <row r="32210" ht="15" customHeight="1"/>
    <row r="32211" ht="15" customHeight="1"/>
    <row r="32212" ht="15" customHeight="1"/>
    <row r="32213" ht="15" customHeight="1"/>
    <row r="32214" ht="15" customHeight="1"/>
    <row r="32215" ht="15" customHeight="1"/>
    <row r="32216" ht="15" customHeight="1"/>
    <row r="32217" ht="15" customHeight="1"/>
    <row r="32218" ht="15" customHeight="1"/>
    <row r="32219" ht="15" customHeight="1"/>
    <row r="32220" ht="15" customHeight="1"/>
    <row r="32221" ht="15" customHeight="1"/>
    <row r="32222" ht="15" customHeight="1"/>
    <row r="32223" ht="15" customHeight="1"/>
    <row r="32224" ht="15" customHeight="1"/>
    <row r="32225" ht="15" customHeight="1"/>
    <row r="32226" ht="15" customHeight="1"/>
    <row r="32227" ht="15" customHeight="1"/>
    <row r="32228" ht="15" customHeight="1"/>
    <row r="32229" ht="15" customHeight="1"/>
    <row r="32230" ht="15" customHeight="1"/>
    <row r="32231" ht="15" customHeight="1"/>
    <row r="32232" ht="15" customHeight="1"/>
    <row r="32233" ht="15" customHeight="1"/>
    <row r="32234" ht="15" customHeight="1"/>
    <row r="32235" ht="15" customHeight="1"/>
    <row r="32236" ht="15" customHeight="1"/>
    <row r="32237" ht="15" customHeight="1"/>
    <row r="32238" ht="15" customHeight="1"/>
    <row r="32239" ht="15" customHeight="1"/>
    <row r="32240" ht="15" customHeight="1"/>
    <row r="32241" ht="15" customHeight="1"/>
    <row r="32242" ht="15" customHeight="1"/>
    <row r="32243" ht="15" customHeight="1"/>
    <row r="32244" ht="15" customHeight="1"/>
    <row r="32245" ht="15" customHeight="1"/>
    <row r="32246" ht="15" customHeight="1"/>
    <row r="32247" ht="15" customHeight="1"/>
    <row r="32248" ht="15" customHeight="1"/>
    <row r="32249" ht="15" customHeight="1"/>
    <row r="32250" ht="15" customHeight="1"/>
    <row r="32251" ht="15" customHeight="1"/>
    <row r="32252" ht="15" customHeight="1"/>
    <row r="32253" ht="15" customHeight="1"/>
    <row r="32254" ht="15" customHeight="1"/>
    <row r="32255" ht="15" customHeight="1"/>
    <row r="32256" ht="15" customHeight="1"/>
    <row r="32257" ht="15" customHeight="1"/>
    <row r="32258" ht="15" customHeight="1"/>
    <row r="32259" ht="15" customHeight="1"/>
    <row r="32260" ht="15" customHeight="1"/>
    <row r="32261" ht="15" customHeight="1"/>
    <row r="32262" ht="15" customHeight="1"/>
    <row r="32263" ht="15" customHeight="1"/>
    <row r="32264" ht="15" customHeight="1"/>
    <row r="32265" ht="15" customHeight="1"/>
    <row r="32266" ht="15" customHeight="1"/>
    <row r="32267" ht="15" customHeight="1"/>
    <row r="32268" ht="15" customHeight="1"/>
    <row r="32269" ht="15" customHeight="1"/>
    <row r="32270" ht="15" customHeight="1"/>
    <row r="32271" ht="15" customHeight="1"/>
    <row r="32272" ht="15" customHeight="1"/>
    <row r="32273" ht="15" customHeight="1"/>
    <row r="32274" ht="15" customHeight="1"/>
    <row r="32275" ht="15" customHeight="1"/>
    <row r="32276" ht="15" customHeight="1"/>
    <row r="32277" ht="15" customHeight="1"/>
    <row r="32278" ht="15" customHeight="1"/>
    <row r="32279" ht="15" customHeight="1"/>
    <row r="32280" ht="15" customHeight="1"/>
    <row r="32281" ht="15" customHeight="1"/>
    <row r="32282" ht="15" customHeight="1"/>
    <row r="32283" ht="15" customHeight="1"/>
    <row r="32284" ht="15" customHeight="1"/>
    <row r="32285" ht="15" customHeight="1"/>
    <row r="32286" ht="15" customHeight="1"/>
    <row r="32287" ht="15" customHeight="1"/>
    <row r="32288" ht="15" customHeight="1"/>
    <row r="32289" ht="15" customHeight="1"/>
    <row r="32290" ht="15" customHeight="1"/>
    <row r="32291" ht="15" customHeight="1"/>
    <row r="32292" ht="15" customHeight="1"/>
    <row r="32293" ht="15" customHeight="1"/>
    <row r="32294" ht="15" customHeight="1"/>
    <row r="32295" ht="15" customHeight="1"/>
    <row r="32296" ht="15" customHeight="1"/>
    <row r="32297" ht="15" customHeight="1"/>
    <row r="32298" ht="15" customHeight="1"/>
    <row r="32299" ht="15" customHeight="1"/>
    <row r="32300" ht="15" customHeight="1"/>
    <row r="32301" ht="15" customHeight="1"/>
    <row r="32302" ht="15" customHeight="1"/>
    <row r="32303" ht="15" customHeight="1"/>
    <row r="32304" ht="15" customHeight="1"/>
    <row r="32305" ht="15" customHeight="1"/>
    <row r="32306" ht="15" customHeight="1"/>
    <row r="32307" ht="15" customHeight="1"/>
    <row r="32308" ht="15" customHeight="1"/>
    <row r="32309" ht="15" customHeight="1"/>
    <row r="32310" ht="15" customHeight="1"/>
    <row r="32311" ht="15" customHeight="1"/>
    <row r="32312" ht="15" customHeight="1"/>
    <row r="32313" ht="15" customHeight="1"/>
    <row r="32314" ht="15" customHeight="1"/>
    <row r="32315" ht="15" customHeight="1"/>
    <row r="32316" ht="15" customHeight="1"/>
    <row r="32317" ht="15" customHeight="1"/>
    <row r="32318" ht="15" customHeight="1"/>
    <row r="32319" ht="15" customHeight="1"/>
    <row r="32320" ht="15" customHeight="1"/>
    <row r="32321" ht="15" customHeight="1"/>
    <row r="32322" ht="15" customHeight="1"/>
    <row r="32323" ht="15" customHeight="1"/>
    <row r="32324" ht="15" customHeight="1"/>
    <row r="32325" ht="15" customHeight="1"/>
    <row r="32326" ht="15" customHeight="1"/>
    <row r="32327" ht="15" customHeight="1"/>
    <row r="32328" ht="15" customHeight="1"/>
    <row r="32329" ht="15" customHeight="1"/>
    <row r="32330" ht="15" customHeight="1"/>
    <row r="32331" ht="15" customHeight="1"/>
    <row r="32332" ht="15" customHeight="1"/>
    <row r="32333" ht="15" customHeight="1"/>
    <row r="32334" ht="15" customHeight="1"/>
    <row r="32335" ht="15" customHeight="1"/>
    <row r="32336" ht="15" customHeight="1"/>
    <row r="32337" ht="15" customHeight="1"/>
    <row r="32338" ht="15" customHeight="1"/>
    <row r="32339" ht="15" customHeight="1"/>
    <row r="32340" ht="15" customHeight="1"/>
    <row r="32341" ht="15" customHeight="1"/>
    <row r="32342" ht="15" customHeight="1"/>
    <row r="32343" ht="15" customHeight="1"/>
    <row r="32344" ht="15" customHeight="1"/>
    <row r="32345" ht="15" customHeight="1"/>
    <row r="32346" ht="15" customHeight="1"/>
    <row r="32347" ht="15" customHeight="1"/>
    <row r="32348" ht="15" customHeight="1"/>
    <row r="32349" ht="15" customHeight="1"/>
    <row r="32350" ht="15" customHeight="1"/>
    <row r="32351" ht="15" customHeight="1"/>
    <row r="32352" ht="15" customHeight="1"/>
    <row r="32353" ht="15" customHeight="1"/>
    <row r="32354" ht="15" customHeight="1"/>
    <row r="32355" ht="15" customHeight="1"/>
    <row r="32356" ht="15" customHeight="1"/>
    <row r="32357" ht="15" customHeight="1"/>
    <row r="32358" ht="15" customHeight="1"/>
    <row r="32359" ht="15" customHeight="1"/>
    <row r="32360" ht="15" customHeight="1"/>
    <row r="32361" ht="15" customHeight="1"/>
    <row r="32362" ht="15" customHeight="1"/>
    <row r="32363" ht="15" customHeight="1"/>
    <row r="32364" ht="15" customHeight="1"/>
    <row r="32365" ht="15" customHeight="1"/>
    <row r="32366" ht="15" customHeight="1"/>
    <row r="32367" ht="15" customHeight="1"/>
    <row r="32368" ht="15" customHeight="1"/>
    <row r="32369" ht="15" customHeight="1"/>
    <row r="32370" ht="15" customHeight="1"/>
    <row r="32371" ht="15" customHeight="1"/>
    <row r="32372" ht="15" customHeight="1"/>
    <row r="32373" ht="15" customHeight="1"/>
    <row r="32374" ht="15" customHeight="1"/>
    <row r="32375" ht="15" customHeight="1"/>
    <row r="32376" ht="15" customHeight="1"/>
    <row r="32377" ht="15" customHeight="1"/>
    <row r="32378" ht="15" customHeight="1"/>
    <row r="32379" ht="15" customHeight="1"/>
    <row r="32380" ht="15" customHeight="1"/>
    <row r="32381" ht="15" customHeight="1"/>
    <row r="32382" ht="15" customHeight="1"/>
    <row r="32383" ht="15" customHeight="1"/>
    <row r="32384" ht="15" customHeight="1"/>
    <row r="32385" ht="15" customHeight="1"/>
    <row r="32386" ht="15" customHeight="1"/>
    <row r="32387" ht="15" customHeight="1"/>
    <row r="32388" ht="15" customHeight="1"/>
    <row r="32389" ht="15" customHeight="1"/>
    <row r="32390" ht="15" customHeight="1"/>
    <row r="32391" ht="15" customHeight="1"/>
    <row r="32392" ht="15" customHeight="1"/>
    <row r="32393" ht="15" customHeight="1"/>
    <row r="32394" ht="15" customHeight="1"/>
    <row r="32395" ht="15" customHeight="1"/>
    <row r="32396" ht="15" customHeight="1"/>
    <row r="32397" ht="15" customHeight="1"/>
    <row r="32398" ht="15" customHeight="1"/>
    <row r="32399" ht="15" customHeight="1"/>
    <row r="32400" ht="15" customHeight="1"/>
    <row r="32401" ht="15" customHeight="1"/>
    <row r="32402" ht="15" customHeight="1"/>
    <row r="32403" ht="15" customHeight="1"/>
    <row r="32404" ht="15" customHeight="1"/>
    <row r="32405" ht="15" customHeight="1"/>
    <row r="32406" ht="15" customHeight="1"/>
    <row r="32407" ht="15" customHeight="1"/>
    <row r="32408" ht="15" customHeight="1"/>
    <row r="32409" ht="15" customHeight="1"/>
    <row r="32410" ht="15" customHeight="1"/>
    <row r="32411" ht="15" customHeight="1"/>
    <row r="32412" ht="15" customHeight="1"/>
    <row r="32413" ht="15" customHeight="1"/>
    <row r="32414" ht="15" customHeight="1"/>
    <row r="32415" ht="15" customHeight="1"/>
    <row r="32416" ht="15" customHeight="1"/>
    <row r="32417" ht="15" customHeight="1"/>
    <row r="32418" ht="15" customHeight="1"/>
    <row r="32419" ht="15" customHeight="1"/>
    <row r="32420" ht="15" customHeight="1"/>
    <row r="32421" ht="15" customHeight="1"/>
    <row r="32422" ht="15" customHeight="1"/>
    <row r="32423" ht="15" customHeight="1"/>
    <row r="32424" ht="15" customHeight="1"/>
    <row r="32425" ht="15" customHeight="1"/>
    <row r="32426" ht="15" customHeight="1"/>
    <row r="32427" ht="15" customHeight="1"/>
    <row r="32428" ht="15" customHeight="1"/>
    <row r="32429" ht="15" customHeight="1"/>
    <row r="32430" ht="15" customHeight="1"/>
    <row r="32431" ht="15" customHeight="1"/>
    <row r="32432" ht="15" customHeight="1"/>
    <row r="32433" ht="15" customHeight="1"/>
    <row r="32434" ht="15" customHeight="1"/>
    <row r="32435" ht="15" customHeight="1"/>
    <row r="32436" ht="15" customHeight="1"/>
    <row r="32437" ht="15" customHeight="1"/>
    <row r="32438" ht="15" customHeight="1"/>
    <row r="32439" ht="15" customHeight="1"/>
    <row r="32440" ht="15" customHeight="1"/>
    <row r="32441" ht="15" customHeight="1"/>
    <row r="32442" ht="15" customHeight="1"/>
    <row r="32443" ht="15" customHeight="1"/>
    <row r="32444" ht="15" customHeight="1"/>
    <row r="32445" ht="15" customHeight="1"/>
    <row r="32446" ht="15" customHeight="1"/>
    <row r="32447" ht="15" customHeight="1"/>
    <row r="32448" ht="15" customHeight="1"/>
    <row r="32449" ht="15" customHeight="1"/>
    <row r="32450" ht="15" customHeight="1"/>
    <row r="32451" ht="15" customHeight="1"/>
    <row r="32452" ht="15" customHeight="1"/>
    <row r="32453" ht="15" customHeight="1"/>
    <row r="32454" ht="15" customHeight="1"/>
    <row r="32455" ht="15" customHeight="1"/>
    <row r="32456" ht="15" customHeight="1"/>
    <row r="32457" ht="15" customHeight="1"/>
    <row r="32458" ht="15" customHeight="1"/>
    <row r="32459" ht="15" customHeight="1"/>
    <row r="32460" ht="15" customHeight="1"/>
    <row r="32461" ht="15" customHeight="1"/>
    <row r="32462" ht="15" customHeight="1"/>
    <row r="32463" ht="15" customHeight="1"/>
    <row r="32464" ht="15" customHeight="1"/>
    <row r="32465" ht="15" customHeight="1"/>
    <row r="32466" ht="15" customHeight="1"/>
    <row r="32467" ht="15" customHeight="1"/>
    <row r="32468" ht="15" customHeight="1"/>
    <row r="32469" ht="15" customHeight="1"/>
    <row r="32470" ht="15" customHeight="1"/>
    <row r="32471" ht="15" customHeight="1"/>
    <row r="32472" ht="15" customHeight="1"/>
    <row r="32473" ht="15" customHeight="1"/>
    <row r="32474" ht="15" customHeight="1"/>
    <row r="32475" ht="15" customHeight="1"/>
    <row r="32476" ht="15" customHeight="1"/>
    <row r="32477" ht="15" customHeight="1"/>
    <row r="32478" ht="15" customHeight="1"/>
    <row r="32479" ht="15" customHeight="1"/>
    <row r="32480" ht="15" customHeight="1"/>
    <row r="32481" ht="15" customHeight="1"/>
    <row r="32482" ht="15" customHeight="1"/>
    <row r="32483" ht="15" customHeight="1"/>
    <row r="32484" ht="15" customHeight="1"/>
    <row r="32485" ht="15" customHeight="1"/>
    <row r="32486" ht="15" customHeight="1"/>
    <row r="32487" ht="15" customHeight="1"/>
    <row r="32488" ht="15" customHeight="1"/>
    <row r="32489" ht="15" customHeight="1"/>
    <row r="32490" ht="15" customHeight="1"/>
    <row r="32491" ht="15" customHeight="1"/>
    <row r="32492" ht="15" customHeight="1"/>
    <row r="32493" ht="15" customHeight="1"/>
    <row r="32494" ht="15" customHeight="1"/>
    <row r="32495" ht="15" customHeight="1"/>
    <row r="32496" ht="15" customHeight="1"/>
    <row r="32497" ht="15" customHeight="1"/>
    <row r="32498" ht="15" customHeight="1"/>
    <row r="32499" ht="15" customHeight="1"/>
    <row r="32500" ht="15" customHeight="1"/>
    <row r="32501" ht="15" customHeight="1"/>
    <row r="32502" ht="15" customHeight="1"/>
    <row r="32503" ht="15" customHeight="1"/>
    <row r="32504" ht="15" customHeight="1"/>
    <row r="32505" ht="15" customHeight="1"/>
    <row r="32506" ht="15" customHeight="1"/>
    <row r="32507" ht="15" customHeight="1"/>
    <row r="32508" ht="15" customHeight="1"/>
    <row r="32509" ht="15" customHeight="1"/>
    <row r="32510" ht="15" customHeight="1"/>
    <row r="32511" ht="15" customHeight="1"/>
    <row r="32512" ht="15" customHeight="1"/>
    <row r="32513" ht="15" customHeight="1"/>
    <row r="32514" ht="15" customHeight="1"/>
    <row r="32515" ht="15" customHeight="1"/>
    <row r="32516" ht="15" customHeight="1"/>
    <row r="32517" ht="15" customHeight="1"/>
    <row r="32518" ht="15" customHeight="1"/>
    <row r="32519" ht="15" customHeight="1"/>
    <row r="32520" ht="15" customHeight="1"/>
    <row r="32521" ht="15" customHeight="1"/>
    <row r="32522" ht="15" customHeight="1"/>
    <row r="32523" ht="15" customHeight="1"/>
    <row r="32524" ht="15" customHeight="1"/>
    <row r="32525" ht="15" customHeight="1"/>
    <row r="32526" ht="15" customHeight="1"/>
    <row r="32527" ht="15" customHeight="1"/>
    <row r="32528" ht="15" customHeight="1"/>
    <row r="32529" ht="15" customHeight="1"/>
    <row r="32530" ht="15" customHeight="1"/>
    <row r="32531" ht="15" customHeight="1"/>
    <row r="32532" ht="15" customHeight="1"/>
    <row r="32533" ht="15" customHeight="1"/>
    <row r="32534" ht="15" customHeight="1"/>
    <row r="32535" ht="15" customHeight="1"/>
    <row r="32536" ht="15" customHeight="1"/>
    <row r="32537" ht="15" customHeight="1"/>
    <row r="32538" ht="15" customHeight="1"/>
    <row r="32539" ht="15" customHeight="1"/>
    <row r="32540" ht="15" customHeight="1"/>
    <row r="32541" ht="15" customHeight="1"/>
    <row r="32542" ht="15" customHeight="1"/>
    <row r="32543" ht="15" customHeight="1"/>
    <row r="32544" ht="15" customHeight="1"/>
    <row r="32545" ht="15" customHeight="1"/>
    <row r="32546" ht="15" customHeight="1"/>
    <row r="32547" ht="15" customHeight="1"/>
    <row r="32548" ht="15" customHeight="1"/>
    <row r="32549" ht="15" customHeight="1"/>
    <row r="32550" ht="15" customHeight="1"/>
    <row r="32551" ht="15" customHeight="1"/>
    <row r="32552" ht="15" customHeight="1"/>
    <row r="32553" ht="15" customHeight="1"/>
    <row r="32554" ht="15" customHeight="1"/>
    <row r="32555" ht="15" customHeight="1"/>
    <row r="32556" ht="15" customHeight="1"/>
    <row r="32557" ht="15" customHeight="1"/>
    <row r="32558" ht="15" customHeight="1"/>
    <row r="32559" ht="15" customHeight="1"/>
    <row r="32560" ht="15" customHeight="1"/>
    <row r="32561" ht="15" customHeight="1"/>
    <row r="32562" ht="15" customHeight="1"/>
    <row r="32563" ht="15" customHeight="1"/>
    <row r="32564" ht="15" customHeight="1"/>
    <row r="32565" ht="15" customHeight="1"/>
    <row r="32566" ht="15" customHeight="1"/>
    <row r="32567" ht="15" customHeight="1"/>
    <row r="32568" ht="15" customHeight="1"/>
    <row r="32569" ht="15" customHeight="1"/>
    <row r="32570" ht="15" customHeight="1"/>
    <row r="32571" ht="15" customHeight="1"/>
    <row r="32572" ht="15" customHeight="1"/>
    <row r="32573" ht="15" customHeight="1"/>
    <row r="32574" ht="15" customHeight="1"/>
    <row r="32575" ht="15" customHeight="1"/>
    <row r="32576" ht="15" customHeight="1"/>
    <row r="32577" ht="15" customHeight="1"/>
    <row r="32578" ht="15" customHeight="1"/>
    <row r="32579" ht="15" customHeight="1"/>
    <row r="32580" ht="15" customHeight="1"/>
    <row r="32581" ht="15" customHeight="1"/>
    <row r="32582" ht="15" customHeight="1"/>
    <row r="32583" ht="15" customHeight="1"/>
    <row r="32584" ht="15" customHeight="1"/>
    <row r="32585" ht="15" customHeight="1"/>
    <row r="32586" ht="15" customHeight="1"/>
    <row r="32587" ht="15" customHeight="1"/>
    <row r="32588" ht="15" customHeight="1"/>
    <row r="32589" ht="15" customHeight="1"/>
    <row r="32590" ht="15" customHeight="1"/>
    <row r="32591" ht="15" customHeight="1"/>
    <row r="32592" ht="15" customHeight="1"/>
    <row r="32593" ht="15" customHeight="1"/>
    <row r="32594" ht="15" customHeight="1"/>
    <row r="32595" ht="15" customHeight="1"/>
    <row r="32596" ht="15" customHeight="1"/>
    <row r="32597" ht="15" customHeight="1"/>
    <row r="32598" ht="15" customHeight="1"/>
    <row r="32599" ht="15" customHeight="1"/>
    <row r="32600" ht="15" customHeight="1"/>
    <row r="32601" ht="15" customHeight="1"/>
    <row r="32602" ht="15" customHeight="1"/>
    <row r="32603" ht="15" customHeight="1"/>
    <row r="32604" ht="15" customHeight="1"/>
    <row r="32605" ht="15" customHeight="1"/>
    <row r="32606" ht="15" customHeight="1"/>
    <row r="32607" ht="15" customHeight="1"/>
    <row r="32608" ht="15" customHeight="1"/>
    <row r="32609" ht="15" customHeight="1"/>
    <row r="32610" ht="15" customHeight="1"/>
    <row r="32611" ht="15" customHeight="1"/>
    <row r="32612" ht="15" customHeight="1"/>
    <row r="32613" ht="15" customHeight="1"/>
    <row r="32614" ht="15" customHeight="1"/>
    <row r="32615" ht="15" customHeight="1"/>
    <row r="32616" ht="15" customHeight="1"/>
    <row r="32617" ht="15" customHeight="1"/>
    <row r="32618" ht="15" customHeight="1"/>
    <row r="32619" ht="15" customHeight="1"/>
    <row r="32620" ht="15" customHeight="1"/>
    <row r="32621" ht="15" customHeight="1"/>
    <row r="32622" ht="15" customHeight="1"/>
    <row r="32623" ht="15" customHeight="1"/>
    <row r="32624" ht="15" customHeight="1"/>
    <row r="32625" ht="15" customHeight="1"/>
    <row r="32626" ht="15" customHeight="1"/>
    <row r="32627" ht="15" customHeight="1"/>
    <row r="32628" ht="15" customHeight="1"/>
    <row r="32629" ht="15" customHeight="1"/>
    <row r="32630" ht="15" customHeight="1"/>
    <row r="32631" ht="15" customHeight="1"/>
    <row r="32632" ht="15" customHeight="1"/>
    <row r="32633" ht="15" customHeight="1"/>
    <row r="32634" ht="15" customHeight="1"/>
    <row r="32635" ht="15" customHeight="1"/>
    <row r="32636" ht="15" customHeight="1"/>
    <row r="32637" ht="15" customHeight="1"/>
    <row r="32638" ht="15" customHeight="1"/>
    <row r="32639" ht="15" customHeight="1"/>
    <row r="32640" ht="15" customHeight="1"/>
    <row r="32641" ht="15" customHeight="1"/>
    <row r="32642" ht="15" customHeight="1"/>
    <row r="32643" ht="15" customHeight="1"/>
    <row r="32644" ht="15" customHeight="1"/>
    <row r="32645" ht="15" customHeight="1"/>
    <row r="32646" ht="15" customHeight="1"/>
    <row r="32647" ht="15" customHeight="1"/>
    <row r="32648" ht="15" customHeight="1"/>
    <row r="32649" ht="15" customHeight="1"/>
    <row r="32650" ht="15" customHeight="1"/>
    <row r="32651" ht="15" customHeight="1"/>
    <row r="32652" ht="15" customHeight="1"/>
    <row r="32653" ht="15" customHeight="1"/>
    <row r="32654" ht="15" customHeight="1"/>
    <row r="32655" ht="15" customHeight="1"/>
    <row r="32656" ht="15" customHeight="1"/>
    <row r="32657" ht="15" customHeight="1"/>
    <row r="32658" ht="15" customHeight="1"/>
    <row r="32659" ht="15" customHeight="1"/>
    <row r="32660" ht="15" customHeight="1"/>
    <row r="32661" ht="15" customHeight="1"/>
    <row r="32662" ht="15" customHeight="1"/>
    <row r="32663" ht="15" customHeight="1"/>
    <row r="32664" ht="15" customHeight="1"/>
    <row r="32665" ht="15" customHeight="1"/>
    <row r="32666" ht="15" customHeight="1"/>
    <row r="32667" ht="15" customHeight="1"/>
    <row r="32668" ht="15" customHeight="1"/>
    <row r="32669" ht="15" customHeight="1"/>
    <row r="32670" ht="15" customHeight="1"/>
    <row r="32671" ht="15" customHeight="1"/>
    <row r="32672" ht="15" customHeight="1"/>
    <row r="32673" ht="15" customHeight="1"/>
    <row r="32674" ht="15" customHeight="1"/>
    <row r="32675" ht="15" customHeight="1"/>
    <row r="32676" ht="15" customHeight="1"/>
    <row r="32677" ht="15" customHeight="1"/>
    <row r="32678" ht="15" customHeight="1"/>
    <row r="32679" ht="15" customHeight="1"/>
    <row r="32680" ht="15" customHeight="1"/>
    <row r="32681" ht="15" customHeight="1"/>
    <row r="32682" ht="15" customHeight="1"/>
    <row r="32683" ht="15" customHeight="1"/>
    <row r="32684" ht="15" customHeight="1"/>
    <row r="32685" ht="15" customHeight="1"/>
    <row r="32686" ht="15" customHeight="1"/>
    <row r="32687" ht="15" customHeight="1"/>
    <row r="32688" ht="15" customHeight="1"/>
    <row r="32689" ht="15" customHeight="1"/>
    <row r="32690" ht="15" customHeight="1"/>
    <row r="32691" ht="15" customHeight="1"/>
    <row r="32692" ht="15" customHeight="1"/>
    <row r="32693" ht="15" customHeight="1"/>
    <row r="32694" ht="15" customHeight="1"/>
    <row r="32695" ht="15" customHeight="1"/>
    <row r="32696" ht="15" customHeight="1"/>
    <row r="32697" ht="15" customHeight="1"/>
    <row r="32698" ht="15" customHeight="1"/>
    <row r="32699" ht="15" customHeight="1"/>
    <row r="32700" ht="15" customHeight="1"/>
    <row r="32701" ht="15" customHeight="1"/>
    <row r="32702" ht="15" customHeight="1"/>
    <row r="32703" ht="15" customHeight="1"/>
    <row r="32704" ht="15" customHeight="1"/>
    <row r="32705" ht="15" customHeight="1"/>
    <row r="32706" ht="15" customHeight="1"/>
    <row r="32707" ht="15" customHeight="1"/>
    <row r="32708" ht="15" customHeight="1"/>
    <row r="32709" ht="15" customHeight="1"/>
    <row r="32710" ht="15" customHeight="1"/>
    <row r="32711" ht="15" customHeight="1"/>
    <row r="32712" ht="15" customHeight="1"/>
    <row r="32713" ht="15" customHeight="1"/>
    <row r="32714" ht="15" customHeight="1"/>
    <row r="32715" ht="15" customHeight="1"/>
    <row r="32716" ht="15" customHeight="1"/>
    <row r="32717" ht="15" customHeight="1"/>
    <row r="32718" ht="15" customHeight="1"/>
    <row r="32719" ht="15" customHeight="1"/>
    <row r="32720" ht="15" customHeight="1"/>
    <row r="32721" ht="15" customHeight="1"/>
    <row r="32722" ht="15" customHeight="1"/>
    <row r="32723" ht="15" customHeight="1"/>
    <row r="32724" ht="15" customHeight="1"/>
    <row r="32725" ht="15" customHeight="1"/>
    <row r="32726" ht="15" customHeight="1"/>
    <row r="32727" ht="15" customHeight="1"/>
    <row r="32728" ht="15" customHeight="1"/>
    <row r="32729" ht="15" customHeight="1"/>
    <row r="32730" ht="15" customHeight="1"/>
    <row r="32731" ht="15" customHeight="1"/>
    <row r="32732" ht="15" customHeight="1"/>
    <row r="32733" ht="15" customHeight="1"/>
    <row r="32734" ht="15" customHeight="1"/>
    <row r="32735" ht="15" customHeight="1"/>
    <row r="32736" ht="15" customHeight="1"/>
    <row r="32737" ht="15" customHeight="1"/>
    <row r="32738" ht="15" customHeight="1"/>
    <row r="32739" ht="15" customHeight="1"/>
    <row r="32740" ht="15" customHeight="1"/>
    <row r="32741" ht="15" customHeight="1"/>
    <row r="32742" ht="15" customHeight="1"/>
    <row r="32743" ht="15" customHeight="1"/>
    <row r="32744" ht="15" customHeight="1"/>
    <row r="32745" ht="15" customHeight="1"/>
    <row r="32746" ht="15" customHeight="1"/>
    <row r="32747" ht="15" customHeight="1"/>
    <row r="32748" ht="15" customHeight="1"/>
    <row r="32749" ht="15" customHeight="1"/>
    <row r="32750" ht="15" customHeight="1"/>
    <row r="32751" ht="15" customHeight="1"/>
    <row r="32752" ht="15" customHeight="1"/>
    <row r="32753" ht="15" customHeight="1"/>
    <row r="32754" ht="15" customHeight="1"/>
    <row r="32755" ht="15" customHeight="1"/>
    <row r="32756" ht="15" customHeight="1"/>
    <row r="32757" ht="15" customHeight="1"/>
    <row r="32758" ht="15" customHeight="1"/>
    <row r="32759" ht="15" customHeight="1"/>
    <row r="32760" ht="15" customHeight="1"/>
    <row r="32761" ht="15" customHeight="1"/>
    <row r="32762" ht="15" customHeight="1"/>
    <row r="32763" ht="15" customHeight="1"/>
    <row r="32764" ht="15" customHeight="1"/>
    <row r="32765" ht="15" customHeight="1"/>
    <row r="32766" ht="15" customHeight="1"/>
    <row r="32767" ht="15" customHeight="1"/>
    <row r="32768" ht="15" customHeight="1"/>
    <row r="32769" ht="15" customHeight="1"/>
    <row r="32770" ht="15" customHeight="1"/>
    <row r="32771" ht="15" customHeight="1"/>
    <row r="32772" ht="15" customHeight="1"/>
    <row r="32773" ht="15" customHeight="1"/>
    <row r="32774" ht="15" customHeight="1"/>
    <row r="32775" ht="15" customHeight="1"/>
    <row r="32776" ht="15" customHeight="1"/>
    <row r="32777" ht="15" customHeight="1"/>
    <row r="32778" ht="15" customHeight="1"/>
    <row r="32779" ht="15" customHeight="1"/>
    <row r="32780" ht="15" customHeight="1"/>
    <row r="32781" ht="15" customHeight="1"/>
    <row r="32782" ht="15" customHeight="1"/>
    <row r="32783" ht="15" customHeight="1"/>
    <row r="32784" ht="15" customHeight="1"/>
    <row r="32785" ht="15" customHeight="1"/>
    <row r="32786" ht="15" customHeight="1"/>
    <row r="32787" ht="15" customHeight="1"/>
    <row r="32788" ht="15" customHeight="1"/>
    <row r="32789" ht="15" customHeight="1"/>
    <row r="32790" ht="15" customHeight="1"/>
    <row r="32791" ht="15" customHeight="1"/>
    <row r="32792" ht="15" customHeight="1"/>
    <row r="32793" ht="15" customHeight="1"/>
    <row r="32794" ht="15" customHeight="1"/>
    <row r="32795" ht="15" customHeight="1"/>
    <row r="32796" ht="15" customHeight="1"/>
    <row r="32797" ht="15" customHeight="1"/>
    <row r="32798" ht="15" customHeight="1"/>
    <row r="32799" ht="15" customHeight="1"/>
    <row r="32800" ht="15" customHeight="1"/>
    <row r="32801" ht="15" customHeight="1"/>
    <row r="32802" ht="15" customHeight="1"/>
    <row r="32803" ht="15" customHeight="1"/>
    <row r="32804" ht="15" customHeight="1"/>
    <row r="32805" ht="15" customHeight="1"/>
    <row r="32806" ht="15" customHeight="1"/>
    <row r="32807" ht="15" customHeight="1"/>
    <row r="32808" ht="15" customHeight="1"/>
    <row r="32809" ht="15" customHeight="1"/>
    <row r="32810" ht="15" customHeight="1"/>
    <row r="32811" ht="15" customHeight="1"/>
    <row r="32812" ht="15" customHeight="1"/>
    <row r="32813" ht="15" customHeight="1"/>
    <row r="32814" ht="15" customHeight="1"/>
    <row r="32815" ht="15" customHeight="1"/>
    <row r="32816" ht="15" customHeight="1"/>
    <row r="32817" ht="15" customHeight="1"/>
    <row r="32818" ht="15" customHeight="1"/>
    <row r="32819" ht="15" customHeight="1"/>
    <row r="32820" ht="15" customHeight="1"/>
    <row r="32821" ht="15" customHeight="1"/>
    <row r="32822" ht="15" customHeight="1"/>
    <row r="32823" ht="15" customHeight="1"/>
    <row r="32824" ht="15" customHeight="1"/>
    <row r="32825" ht="15" customHeight="1"/>
    <row r="32826" ht="15" customHeight="1"/>
    <row r="32827" ht="15" customHeight="1"/>
    <row r="32828" ht="15" customHeight="1"/>
    <row r="32829" ht="15" customHeight="1"/>
    <row r="32830" ht="15" customHeight="1"/>
    <row r="32831" ht="15" customHeight="1"/>
    <row r="32832" ht="15" customHeight="1"/>
    <row r="32833" ht="15" customHeight="1"/>
    <row r="32834" ht="15" customHeight="1"/>
    <row r="32835" ht="15" customHeight="1"/>
    <row r="32836" ht="15" customHeight="1"/>
    <row r="32837" ht="15" customHeight="1"/>
    <row r="32838" ht="15" customHeight="1"/>
    <row r="32839" ht="15" customHeight="1"/>
    <row r="32840" ht="15" customHeight="1"/>
    <row r="32841" ht="15" customHeight="1"/>
    <row r="32842" ht="15" customHeight="1"/>
    <row r="32843" ht="15" customHeight="1"/>
    <row r="32844" ht="15" customHeight="1"/>
    <row r="32845" ht="15" customHeight="1"/>
    <row r="32846" ht="15" customHeight="1"/>
    <row r="32847" ht="15" customHeight="1"/>
    <row r="32848" ht="15" customHeight="1"/>
    <row r="32849" ht="15" customHeight="1"/>
    <row r="32850" ht="15" customHeight="1"/>
    <row r="32851" ht="15" customHeight="1"/>
    <row r="32852" ht="15" customHeight="1"/>
    <row r="32853" ht="15" customHeight="1"/>
    <row r="32854" ht="15" customHeight="1"/>
    <row r="32855" ht="15" customHeight="1"/>
    <row r="32856" ht="15" customHeight="1"/>
    <row r="32857" ht="15" customHeight="1"/>
    <row r="32858" ht="15" customHeight="1"/>
    <row r="32859" ht="15" customHeight="1"/>
    <row r="32860" ht="15" customHeight="1"/>
    <row r="32861" ht="15" customHeight="1"/>
    <row r="32862" ht="15" customHeight="1"/>
    <row r="32863" ht="15" customHeight="1"/>
    <row r="32864" ht="15" customHeight="1"/>
    <row r="32865" ht="15" customHeight="1"/>
    <row r="32866" ht="15" customHeight="1"/>
    <row r="32867" ht="15" customHeight="1"/>
    <row r="32868" ht="15" customHeight="1"/>
    <row r="32869" ht="15" customHeight="1"/>
    <row r="32870" ht="15" customHeight="1"/>
    <row r="32871" ht="15" customHeight="1"/>
    <row r="32872" ht="15" customHeight="1"/>
    <row r="32873" ht="15" customHeight="1"/>
    <row r="32874" ht="15" customHeight="1"/>
    <row r="32875" ht="15" customHeight="1"/>
    <row r="32876" ht="15" customHeight="1"/>
    <row r="32877" ht="15" customHeight="1"/>
    <row r="32878" ht="15" customHeight="1"/>
    <row r="32879" ht="15" customHeight="1"/>
    <row r="32880" ht="15" customHeight="1"/>
    <row r="32881" ht="15" customHeight="1"/>
    <row r="32882" ht="15" customHeight="1"/>
    <row r="32883" ht="15" customHeight="1"/>
    <row r="32884" ht="15" customHeight="1"/>
    <row r="32885" ht="15" customHeight="1"/>
    <row r="32886" ht="15" customHeight="1"/>
    <row r="32887" ht="15" customHeight="1"/>
    <row r="32888" ht="15" customHeight="1"/>
    <row r="32889" ht="15" customHeight="1"/>
    <row r="32890" ht="15" customHeight="1"/>
    <row r="32891" ht="15" customHeight="1"/>
    <row r="32892" ht="15" customHeight="1"/>
    <row r="32893" ht="15" customHeight="1"/>
    <row r="32894" ht="15" customHeight="1"/>
    <row r="32895" ht="15" customHeight="1"/>
    <row r="32896" ht="15" customHeight="1"/>
    <row r="32897" ht="15" customHeight="1"/>
    <row r="32898" ht="15" customHeight="1"/>
    <row r="32899" ht="15" customHeight="1"/>
    <row r="32900" ht="15" customHeight="1"/>
    <row r="32901" ht="15" customHeight="1"/>
    <row r="32902" ht="15" customHeight="1"/>
    <row r="32903" ht="15" customHeight="1"/>
    <row r="32904" ht="15" customHeight="1"/>
    <row r="32905" ht="15" customHeight="1"/>
    <row r="32906" ht="15" customHeight="1"/>
    <row r="32907" ht="15" customHeight="1"/>
    <row r="32908" ht="15" customHeight="1"/>
    <row r="32909" ht="15" customHeight="1"/>
    <row r="32910" ht="15" customHeight="1"/>
    <row r="32911" ht="15" customHeight="1"/>
    <row r="32912" ht="15" customHeight="1"/>
    <row r="32913" ht="15" customHeight="1"/>
    <row r="32914" ht="15" customHeight="1"/>
    <row r="32915" ht="15" customHeight="1"/>
    <row r="32916" ht="15" customHeight="1"/>
    <row r="32917" ht="15" customHeight="1"/>
    <row r="32918" ht="15" customHeight="1"/>
    <row r="32919" ht="15" customHeight="1"/>
    <row r="32920" ht="15" customHeight="1"/>
    <row r="32921" ht="15" customHeight="1"/>
    <row r="32922" ht="15" customHeight="1"/>
    <row r="32923" ht="15" customHeight="1"/>
    <row r="32924" ht="15" customHeight="1"/>
    <row r="32925" ht="15" customHeight="1"/>
    <row r="32926" ht="15" customHeight="1"/>
    <row r="32927" ht="15" customHeight="1"/>
    <row r="32928" ht="15" customHeight="1"/>
    <row r="32929" ht="15" customHeight="1"/>
    <row r="32930" ht="15" customHeight="1"/>
    <row r="32931" ht="15" customHeight="1"/>
    <row r="32932" ht="15" customHeight="1"/>
    <row r="32933" ht="15" customHeight="1"/>
    <row r="32934" ht="15" customHeight="1"/>
    <row r="32935" ht="15" customHeight="1"/>
    <row r="32936" ht="15" customHeight="1"/>
    <row r="32937" ht="15" customHeight="1"/>
    <row r="32938" ht="15" customHeight="1"/>
    <row r="32939" ht="15" customHeight="1"/>
    <row r="32940" ht="15" customHeight="1"/>
    <row r="32941" ht="15" customHeight="1"/>
    <row r="32942" ht="15" customHeight="1"/>
    <row r="32943" ht="15" customHeight="1"/>
    <row r="32944" ht="15" customHeight="1"/>
    <row r="32945" ht="15" customHeight="1"/>
    <row r="32946" ht="15" customHeight="1"/>
    <row r="32947" ht="15" customHeight="1"/>
    <row r="32948" ht="15" customHeight="1"/>
    <row r="32949" ht="15" customHeight="1"/>
    <row r="32950" ht="15" customHeight="1"/>
    <row r="32951" ht="15" customHeight="1"/>
    <row r="32952" ht="15" customHeight="1"/>
    <row r="32953" ht="15" customHeight="1"/>
    <row r="32954" ht="15" customHeight="1"/>
    <row r="32955" ht="15" customHeight="1"/>
    <row r="32956" ht="15" customHeight="1"/>
    <row r="32957" ht="15" customHeight="1"/>
    <row r="32958" ht="15" customHeight="1"/>
    <row r="32959" ht="15" customHeight="1"/>
    <row r="32960" ht="15" customHeight="1"/>
    <row r="32961" ht="15" customHeight="1"/>
    <row r="32962" ht="15" customHeight="1"/>
    <row r="32963" ht="15" customHeight="1"/>
    <row r="32964" ht="15" customHeight="1"/>
    <row r="32965" ht="15" customHeight="1"/>
    <row r="32966" ht="15" customHeight="1"/>
    <row r="32967" ht="15" customHeight="1"/>
    <row r="32968" ht="15" customHeight="1"/>
    <row r="32969" ht="15" customHeight="1"/>
    <row r="32970" ht="15" customHeight="1"/>
    <row r="32971" ht="15" customHeight="1"/>
    <row r="32972" ht="15" customHeight="1"/>
    <row r="32973" ht="15" customHeight="1"/>
    <row r="32974" ht="15" customHeight="1"/>
    <row r="32975" ht="15" customHeight="1"/>
    <row r="32976" ht="15" customHeight="1"/>
    <row r="32977" ht="15" customHeight="1"/>
    <row r="32978" ht="15" customHeight="1"/>
    <row r="32979" ht="15" customHeight="1"/>
    <row r="32980" ht="15" customHeight="1"/>
    <row r="32981" ht="15" customHeight="1"/>
    <row r="32982" ht="15" customHeight="1"/>
    <row r="32983" ht="15" customHeight="1"/>
    <row r="32984" ht="15" customHeight="1"/>
    <row r="32985" ht="15" customHeight="1"/>
    <row r="32986" ht="15" customHeight="1"/>
    <row r="32987" ht="15" customHeight="1"/>
    <row r="32988" ht="15" customHeight="1"/>
    <row r="32989" ht="15" customHeight="1"/>
    <row r="32990" ht="15" customHeight="1"/>
    <row r="32991" ht="15" customHeight="1"/>
    <row r="32992" ht="15" customHeight="1"/>
    <row r="32993" ht="15" customHeight="1"/>
    <row r="32994" ht="15" customHeight="1"/>
    <row r="32995" ht="15" customHeight="1"/>
    <row r="32996" ht="15" customHeight="1"/>
    <row r="32997" ht="15" customHeight="1"/>
    <row r="32998" ht="15" customHeight="1"/>
    <row r="32999" ht="15" customHeight="1"/>
    <row r="33000" ht="15" customHeight="1"/>
    <row r="33001" ht="15" customHeight="1"/>
    <row r="33002" ht="15" customHeight="1"/>
    <row r="33003" ht="15" customHeight="1"/>
    <row r="33004" ht="15" customHeight="1"/>
    <row r="33005" ht="15" customHeight="1"/>
    <row r="33006" ht="15" customHeight="1"/>
    <row r="33007" ht="15" customHeight="1"/>
    <row r="33008" ht="15" customHeight="1"/>
    <row r="33009" ht="15" customHeight="1"/>
    <row r="33010" ht="15" customHeight="1"/>
    <row r="33011" ht="15" customHeight="1"/>
    <row r="33012" ht="15" customHeight="1"/>
    <row r="33013" ht="15" customHeight="1"/>
    <row r="33014" ht="15" customHeight="1"/>
    <row r="33015" ht="15" customHeight="1"/>
    <row r="33016" ht="15" customHeight="1"/>
    <row r="33017" ht="15" customHeight="1"/>
    <row r="33018" ht="15" customHeight="1"/>
    <row r="33019" ht="15" customHeight="1"/>
    <row r="33020" ht="15" customHeight="1"/>
    <row r="33021" ht="15" customHeight="1"/>
    <row r="33022" ht="15" customHeight="1"/>
    <row r="33023" ht="15" customHeight="1"/>
    <row r="33024" ht="15" customHeight="1"/>
    <row r="33025" ht="15" customHeight="1"/>
    <row r="33026" ht="15" customHeight="1"/>
    <row r="33027" ht="15" customHeight="1"/>
    <row r="33028" ht="15" customHeight="1"/>
    <row r="33029" ht="15" customHeight="1"/>
    <row r="33030" ht="15" customHeight="1"/>
    <row r="33031" ht="15" customHeight="1"/>
    <row r="33032" ht="15" customHeight="1"/>
    <row r="33033" ht="15" customHeight="1"/>
    <row r="33034" ht="15" customHeight="1"/>
    <row r="33035" ht="15" customHeight="1"/>
    <row r="33036" ht="15" customHeight="1"/>
    <row r="33037" ht="15" customHeight="1"/>
    <row r="33038" ht="15" customHeight="1"/>
    <row r="33039" ht="15" customHeight="1"/>
    <row r="33040" ht="15" customHeight="1"/>
    <row r="33041" ht="15" customHeight="1"/>
    <row r="33042" ht="15" customHeight="1"/>
    <row r="33043" ht="15" customHeight="1"/>
    <row r="33044" ht="15" customHeight="1"/>
    <row r="33045" ht="15" customHeight="1"/>
    <row r="33046" ht="15" customHeight="1"/>
    <row r="33047" ht="15" customHeight="1"/>
    <row r="33048" ht="15" customHeight="1"/>
    <row r="33049" ht="15" customHeight="1"/>
    <row r="33050" ht="15" customHeight="1"/>
    <row r="33051" ht="15" customHeight="1"/>
    <row r="33052" ht="15" customHeight="1"/>
    <row r="33053" ht="15" customHeight="1"/>
    <row r="33054" ht="15" customHeight="1"/>
    <row r="33055" ht="15" customHeight="1"/>
    <row r="33056" ht="15" customHeight="1"/>
    <row r="33057" ht="15" customHeight="1"/>
    <row r="33058" ht="15" customHeight="1"/>
    <row r="33059" ht="15" customHeight="1"/>
    <row r="33060" ht="15" customHeight="1"/>
    <row r="33061" ht="15" customHeight="1"/>
    <row r="33062" ht="15" customHeight="1"/>
    <row r="33063" ht="15" customHeight="1"/>
    <row r="33064" ht="15" customHeight="1"/>
    <row r="33065" ht="15" customHeight="1"/>
    <row r="33066" ht="15" customHeight="1"/>
    <row r="33067" ht="15" customHeight="1"/>
    <row r="33068" ht="15" customHeight="1"/>
    <row r="33069" ht="15" customHeight="1"/>
    <row r="33070" ht="15" customHeight="1"/>
    <row r="33071" ht="15" customHeight="1"/>
    <row r="33072" ht="15" customHeight="1"/>
    <row r="33073" ht="15" customHeight="1"/>
    <row r="33074" ht="15" customHeight="1"/>
    <row r="33075" ht="15" customHeight="1"/>
    <row r="33076" ht="15" customHeight="1"/>
    <row r="33077" ht="15" customHeight="1"/>
    <row r="33078" ht="15" customHeight="1"/>
    <row r="33079" ht="15" customHeight="1"/>
    <row r="33080" ht="15" customHeight="1"/>
    <row r="33081" ht="15" customHeight="1"/>
    <row r="33082" ht="15" customHeight="1"/>
    <row r="33083" ht="15" customHeight="1"/>
    <row r="33084" ht="15" customHeight="1"/>
    <row r="33085" ht="15" customHeight="1"/>
    <row r="33086" ht="15" customHeight="1"/>
    <row r="33087" ht="15" customHeight="1"/>
    <row r="33088" ht="15" customHeight="1"/>
    <row r="33089" ht="15" customHeight="1"/>
    <row r="33090" ht="15" customHeight="1"/>
    <row r="33091" ht="15" customHeight="1"/>
    <row r="33092" ht="15" customHeight="1"/>
    <row r="33093" ht="15" customHeight="1"/>
    <row r="33094" ht="15" customHeight="1"/>
    <row r="33095" ht="15" customHeight="1"/>
    <row r="33096" ht="15" customHeight="1"/>
    <row r="33097" ht="15" customHeight="1"/>
    <row r="33098" ht="15" customHeight="1"/>
    <row r="33099" ht="15" customHeight="1"/>
    <row r="33100" ht="15" customHeight="1"/>
    <row r="33101" ht="15" customHeight="1"/>
    <row r="33102" ht="15" customHeight="1"/>
    <row r="33103" ht="15" customHeight="1"/>
    <row r="33104" ht="15" customHeight="1"/>
    <row r="33105" ht="15" customHeight="1"/>
    <row r="33106" ht="15" customHeight="1"/>
    <row r="33107" ht="15" customHeight="1"/>
    <row r="33108" ht="15" customHeight="1"/>
    <row r="33109" ht="15" customHeight="1"/>
    <row r="33110" ht="15" customHeight="1"/>
    <row r="33111" ht="15" customHeight="1"/>
    <row r="33112" ht="15" customHeight="1"/>
    <row r="33113" ht="15" customHeight="1"/>
    <row r="33114" ht="15" customHeight="1"/>
    <row r="33115" ht="15" customHeight="1"/>
    <row r="33116" ht="15" customHeight="1"/>
    <row r="33117" ht="15" customHeight="1"/>
    <row r="33118" ht="15" customHeight="1"/>
    <row r="33119" ht="15" customHeight="1"/>
    <row r="33120" ht="15" customHeight="1"/>
    <row r="33121" ht="15" customHeight="1"/>
    <row r="33122" ht="15" customHeight="1"/>
    <row r="33123" ht="15" customHeight="1"/>
    <row r="33124" ht="15" customHeight="1"/>
    <row r="33125" ht="15" customHeight="1"/>
    <row r="33126" ht="15" customHeight="1"/>
    <row r="33127" ht="15" customHeight="1"/>
    <row r="33128" ht="15" customHeight="1"/>
    <row r="33129" ht="15" customHeight="1"/>
    <row r="33130" ht="15" customHeight="1"/>
    <row r="33131" ht="15" customHeight="1"/>
    <row r="33132" ht="15" customHeight="1"/>
    <row r="33133" ht="15" customHeight="1"/>
    <row r="33134" ht="15" customHeight="1"/>
    <row r="33135" ht="15" customHeight="1"/>
    <row r="33136" ht="15" customHeight="1"/>
    <row r="33137" ht="15" customHeight="1"/>
    <row r="33138" ht="15" customHeight="1"/>
    <row r="33139" ht="15" customHeight="1"/>
    <row r="33140" ht="15" customHeight="1"/>
    <row r="33141" ht="15" customHeight="1"/>
    <row r="33142" ht="15" customHeight="1"/>
    <row r="33143" ht="15" customHeight="1"/>
    <row r="33144" ht="15" customHeight="1"/>
    <row r="33145" ht="15" customHeight="1"/>
    <row r="33146" ht="15" customHeight="1"/>
    <row r="33147" ht="15" customHeight="1"/>
    <row r="33148" ht="15" customHeight="1"/>
    <row r="33149" ht="15" customHeight="1"/>
    <row r="33150" ht="15" customHeight="1"/>
    <row r="33151" ht="15" customHeight="1"/>
    <row r="33152" ht="15" customHeight="1"/>
    <row r="33153" ht="15" customHeight="1"/>
    <row r="33154" ht="15" customHeight="1"/>
    <row r="33155" ht="15" customHeight="1"/>
    <row r="33156" ht="15" customHeight="1"/>
    <row r="33157" ht="15" customHeight="1"/>
    <row r="33158" ht="15" customHeight="1"/>
    <row r="33159" ht="15" customHeight="1"/>
    <row r="33160" ht="15" customHeight="1"/>
    <row r="33161" ht="15" customHeight="1"/>
    <row r="33162" ht="15" customHeight="1"/>
    <row r="33163" ht="15" customHeight="1"/>
    <row r="33164" ht="15" customHeight="1"/>
    <row r="33165" ht="15" customHeight="1"/>
    <row r="33166" ht="15" customHeight="1"/>
    <row r="33167" ht="15" customHeight="1"/>
    <row r="33168" ht="15" customHeight="1"/>
    <row r="33169" ht="15" customHeight="1"/>
    <row r="33170" ht="15" customHeight="1"/>
    <row r="33171" ht="15" customHeight="1"/>
    <row r="33172" ht="15" customHeight="1"/>
    <row r="33173" ht="15" customHeight="1"/>
    <row r="33174" ht="15" customHeight="1"/>
    <row r="33175" ht="15" customHeight="1"/>
    <row r="33176" ht="15" customHeight="1"/>
    <row r="33177" ht="15" customHeight="1"/>
    <row r="33178" ht="15" customHeight="1"/>
    <row r="33179" ht="15" customHeight="1"/>
    <row r="33180" ht="15" customHeight="1"/>
    <row r="33181" ht="15" customHeight="1"/>
    <row r="33182" ht="15" customHeight="1"/>
    <row r="33183" ht="15" customHeight="1"/>
    <row r="33184" ht="15" customHeight="1"/>
    <row r="33185" ht="15" customHeight="1"/>
    <row r="33186" ht="15" customHeight="1"/>
    <row r="33187" ht="15" customHeight="1"/>
    <row r="33188" ht="15" customHeight="1"/>
    <row r="33189" ht="15" customHeight="1"/>
    <row r="33190" ht="15" customHeight="1"/>
    <row r="33191" ht="15" customHeight="1"/>
    <row r="33192" ht="15" customHeight="1"/>
    <row r="33193" ht="15" customHeight="1"/>
    <row r="33194" ht="15" customHeight="1"/>
    <row r="33195" ht="15" customHeight="1"/>
    <row r="33196" ht="15" customHeight="1"/>
    <row r="33197" ht="15" customHeight="1"/>
    <row r="33198" ht="15" customHeight="1"/>
    <row r="33199" ht="15" customHeight="1"/>
    <row r="33200" ht="15" customHeight="1"/>
    <row r="33201" ht="15" customHeight="1"/>
    <row r="33202" ht="15" customHeight="1"/>
    <row r="33203" ht="15" customHeight="1"/>
    <row r="33204" ht="15" customHeight="1"/>
    <row r="33205" ht="15" customHeight="1"/>
    <row r="33206" ht="15" customHeight="1"/>
    <row r="33207" ht="15" customHeight="1"/>
    <row r="33208" ht="15" customHeight="1"/>
    <row r="33209" ht="15" customHeight="1"/>
    <row r="33210" ht="15" customHeight="1"/>
    <row r="33211" ht="15" customHeight="1"/>
    <row r="33212" ht="15" customHeight="1"/>
    <row r="33213" ht="15" customHeight="1"/>
    <row r="33214" ht="15" customHeight="1"/>
    <row r="33215" ht="15" customHeight="1"/>
    <row r="33216" ht="15" customHeight="1"/>
    <row r="33217" ht="15" customHeight="1"/>
    <row r="33218" ht="15" customHeight="1"/>
    <row r="33219" ht="15" customHeight="1"/>
    <row r="33220" ht="15" customHeight="1"/>
    <row r="33221" ht="15" customHeight="1"/>
    <row r="33222" ht="15" customHeight="1"/>
    <row r="33223" ht="15" customHeight="1"/>
    <row r="33224" ht="15" customHeight="1"/>
    <row r="33225" ht="15" customHeight="1"/>
    <row r="33226" ht="15" customHeight="1"/>
    <row r="33227" ht="15" customHeight="1"/>
    <row r="33228" ht="15" customHeight="1"/>
    <row r="33229" ht="15" customHeight="1"/>
    <row r="33230" ht="15" customHeight="1"/>
    <row r="33231" ht="15" customHeight="1"/>
    <row r="33232" ht="15" customHeight="1"/>
    <row r="33233" ht="15" customHeight="1"/>
    <row r="33234" ht="15" customHeight="1"/>
    <row r="33235" ht="15" customHeight="1"/>
    <row r="33236" ht="15" customHeight="1"/>
    <row r="33237" ht="15" customHeight="1"/>
    <row r="33238" ht="15" customHeight="1"/>
    <row r="33239" ht="15" customHeight="1"/>
    <row r="33240" ht="15" customHeight="1"/>
    <row r="33241" ht="15" customHeight="1"/>
    <row r="33242" ht="15" customHeight="1"/>
    <row r="33243" ht="15" customHeight="1"/>
    <row r="33244" ht="15" customHeight="1"/>
    <row r="33245" ht="15" customHeight="1"/>
    <row r="33246" ht="15" customHeight="1"/>
    <row r="33247" ht="15" customHeight="1"/>
    <row r="33248" ht="15" customHeight="1"/>
    <row r="33249" ht="15" customHeight="1"/>
    <row r="33250" ht="15" customHeight="1"/>
    <row r="33251" ht="15" customHeight="1"/>
    <row r="33252" ht="15" customHeight="1"/>
    <row r="33253" ht="15" customHeight="1"/>
    <row r="33254" ht="15" customHeight="1"/>
    <row r="33255" ht="15" customHeight="1"/>
    <row r="33256" ht="15" customHeight="1"/>
    <row r="33257" ht="15" customHeight="1"/>
    <row r="33258" ht="15" customHeight="1"/>
    <row r="33259" ht="15" customHeight="1"/>
    <row r="33260" ht="15" customHeight="1"/>
    <row r="33261" ht="15" customHeight="1"/>
    <row r="33262" ht="15" customHeight="1"/>
    <row r="33263" ht="15" customHeight="1"/>
    <row r="33264" ht="15" customHeight="1"/>
    <row r="33265" ht="15" customHeight="1"/>
    <row r="33266" ht="15" customHeight="1"/>
    <row r="33267" ht="15" customHeight="1"/>
    <row r="33268" ht="15" customHeight="1"/>
    <row r="33269" ht="15" customHeight="1"/>
    <row r="33270" ht="15" customHeight="1"/>
    <row r="33271" ht="15" customHeight="1"/>
    <row r="33272" ht="15" customHeight="1"/>
    <row r="33273" ht="15" customHeight="1"/>
    <row r="33274" ht="15" customHeight="1"/>
    <row r="33275" ht="15" customHeight="1"/>
    <row r="33276" ht="15" customHeight="1"/>
    <row r="33277" ht="15" customHeight="1"/>
    <row r="33278" ht="15" customHeight="1"/>
    <row r="33279" ht="15" customHeight="1"/>
    <row r="33280" ht="15" customHeight="1"/>
    <row r="33281" ht="15" customHeight="1"/>
    <row r="33282" ht="15" customHeight="1"/>
    <row r="33283" ht="15" customHeight="1"/>
    <row r="33284" ht="15" customHeight="1"/>
    <row r="33285" ht="15" customHeight="1"/>
    <row r="33286" ht="15" customHeight="1"/>
    <row r="33287" ht="15" customHeight="1"/>
    <row r="33288" ht="15" customHeight="1"/>
    <row r="33289" ht="15" customHeight="1"/>
    <row r="33290" ht="15" customHeight="1"/>
    <row r="33291" ht="15" customHeight="1"/>
    <row r="33292" ht="15" customHeight="1"/>
    <row r="33293" ht="15" customHeight="1"/>
    <row r="33294" ht="15" customHeight="1"/>
    <row r="33295" ht="15" customHeight="1"/>
    <row r="33296" ht="15" customHeight="1"/>
    <row r="33297" ht="15" customHeight="1"/>
    <row r="33298" ht="15" customHeight="1"/>
    <row r="33299" ht="15" customHeight="1"/>
    <row r="33300" ht="15" customHeight="1"/>
    <row r="33301" ht="15" customHeight="1"/>
    <row r="33302" ht="15" customHeight="1"/>
    <row r="33303" ht="15" customHeight="1"/>
    <row r="33304" ht="15" customHeight="1"/>
    <row r="33305" ht="15" customHeight="1"/>
    <row r="33306" ht="15" customHeight="1"/>
    <row r="33307" ht="15" customHeight="1"/>
    <row r="33308" ht="15" customHeight="1"/>
    <row r="33309" ht="15" customHeight="1"/>
    <row r="33310" ht="15" customHeight="1"/>
    <row r="33311" ht="15" customHeight="1"/>
    <row r="33312" ht="15" customHeight="1"/>
    <row r="33313" ht="15" customHeight="1"/>
    <row r="33314" ht="15" customHeight="1"/>
    <row r="33315" ht="15" customHeight="1"/>
    <row r="33316" ht="15" customHeight="1"/>
    <row r="33317" ht="15" customHeight="1"/>
    <row r="33318" ht="15" customHeight="1"/>
    <row r="33319" ht="15" customHeight="1"/>
    <row r="33320" ht="15" customHeight="1"/>
    <row r="33321" ht="15" customHeight="1"/>
    <row r="33322" ht="15" customHeight="1"/>
    <row r="33323" ht="15" customHeight="1"/>
    <row r="33324" ht="15" customHeight="1"/>
    <row r="33325" ht="15" customHeight="1"/>
    <row r="33326" ht="15" customHeight="1"/>
    <row r="33327" ht="15" customHeight="1"/>
    <row r="33328" ht="15" customHeight="1"/>
    <row r="33329" ht="15" customHeight="1"/>
    <row r="33330" ht="15" customHeight="1"/>
    <row r="33331" ht="15" customHeight="1"/>
    <row r="33332" ht="15" customHeight="1"/>
    <row r="33333" ht="15" customHeight="1"/>
    <row r="33334" ht="15" customHeight="1"/>
    <row r="33335" ht="15" customHeight="1"/>
    <row r="33336" ht="15" customHeight="1"/>
    <row r="33337" ht="15" customHeight="1"/>
    <row r="33338" ht="15" customHeight="1"/>
    <row r="33339" ht="15" customHeight="1"/>
    <row r="33340" ht="15" customHeight="1"/>
    <row r="33341" ht="15" customHeight="1"/>
    <row r="33342" ht="15" customHeight="1"/>
    <row r="33343" ht="15" customHeight="1"/>
    <row r="33344" ht="15" customHeight="1"/>
    <row r="33345" ht="15" customHeight="1"/>
    <row r="33346" ht="15" customHeight="1"/>
    <row r="33347" ht="15" customHeight="1"/>
    <row r="33348" ht="15" customHeight="1"/>
    <row r="33349" ht="15" customHeight="1"/>
    <row r="33350" ht="15" customHeight="1"/>
    <row r="33351" ht="15" customHeight="1"/>
    <row r="33352" ht="15" customHeight="1"/>
    <row r="33353" ht="15" customHeight="1"/>
    <row r="33354" ht="15" customHeight="1"/>
    <row r="33355" ht="15" customHeight="1"/>
    <row r="33356" ht="15" customHeight="1"/>
    <row r="33357" ht="15" customHeight="1"/>
    <row r="33358" ht="15" customHeight="1"/>
    <row r="33359" ht="15" customHeight="1"/>
    <row r="33360" ht="15" customHeight="1"/>
    <row r="33361" ht="15" customHeight="1"/>
    <row r="33362" ht="15" customHeight="1"/>
    <row r="33363" ht="15" customHeight="1"/>
    <row r="33364" ht="15" customHeight="1"/>
    <row r="33365" ht="15" customHeight="1"/>
    <row r="33366" ht="15" customHeight="1"/>
    <row r="33367" ht="15" customHeight="1"/>
    <row r="33368" ht="15" customHeight="1"/>
    <row r="33369" ht="15" customHeight="1"/>
    <row r="33370" ht="15" customHeight="1"/>
    <row r="33371" ht="15" customHeight="1"/>
    <row r="33372" ht="15" customHeight="1"/>
    <row r="33373" ht="15" customHeight="1"/>
    <row r="33374" ht="15" customHeight="1"/>
    <row r="33375" ht="15" customHeight="1"/>
    <row r="33376" ht="15" customHeight="1"/>
    <row r="33377" ht="15" customHeight="1"/>
    <row r="33378" ht="15" customHeight="1"/>
    <row r="33379" ht="15" customHeight="1"/>
    <row r="33380" ht="15" customHeight="1"/>
    <row r="33381" ht="15" customHeight="1"/>
    <row r="33382" ht="15" customHeight="1"/>
    <row r="33383" ht="15" customHeight="1"/>
    <row r="33384" ht="15" customHeight="1"/>
    <row r="33385" ht="15" customHeight="1"/>
    <row r="33386" ht="15" customHeight="1"/>
    <row r="33387" ht="15" customHeight="1"/>
    <row r="33388" ht="15" customHeight="1"/>
    <row r="33389" ht="15" customHeight="1"/>
    <row r="33390" ht="15" customHeight="1"/>
    <row r="33391" ht="15" customHeight="1"/>
    <row r="33392" ht="15" customHeight="1"/>
    <row r="33393" ht="15" customHeight="1"/>
    <row r="33394" ht="15" customHeight="1"/>
    <row r="33395" ht="15" customHeight="1"/>
    <row r="33396" ht="15" customHeight="1"/>
    <row r="33397" ht="15" customHeight="1"/>
    <row r="33398" ht="15" customHeight="1"/>
    <row r="33399" ht="15" customHeight="1"/>
    <row r="33400" ht="15" customHeight="1"/>
    <row r="33401" ht="15" customHeight="1"/>
    <row r="33402" ht="15" customHeight="1"/>
    <row r="33403" ht="15" customHeight="1"/>
    <row r="33404" ht="15" customHeight="1"/>
    <row r="33405" ht="15" customHeight="1"/>
    <row r="33406" ht="15" customHeight="1"/>
    <row r="33407" ht="15" customHeight="1"/>
    <row r="33408" ht="15" customHeight="1"/>
    <row r="33409" ht="15" customHeight="1"/>
    <row r="33410" ht="15" customHeight="1"/>
    <row r="33411" ht="15" customHeight="1"/>
    <row r="33412" ht="15" customHeight="1"/>
    <row r="33413" ht="15" customHeight="1"/>
    <row r="33414" ht="15" customHeight="1"/>
    <row r="33415" ht="15" customHeight="1"/>
    <row r="33416" ht="15" customHeight="1"/>
    <row r="33417" ht="15" customHeight="1"/>
    <row r="33418" ht="15" customHeight="1"/>
    <row r="33419" ht="15" customHeight="1"/>
    <row r="33420" ht="15" customHeight="1"/>
    <row r="33421" ht="15" customHeight="1"/>
    <row r="33422" ht="15" customHeight="1"/>
    <row r="33423" ht="15" customHeight="1"/>
    <row r="33424" ht="15" customHeight="1"/>
    <row r="33425" ht="15" customHeight="1"/>
    <row r="33426" ht="15" customHeight="1"/>
    <row r="33427" ht="15" customHeight="1"/>
    <row r="33428" ht="15" customHeight="1"/>
    <row r="33429" ht="15" customHeight="1"/>
    <row r="33430" ht="15" customHeight="1"/>
    <row r="33431" ht="15" customHeight="1"/>
    <row r="33432" ht="15" customHeight="1"/>
    <row r="33433" ht="15" customHeight="1"/>
    <row r="33434" ht="15" customHeight="1"/>
    <row r="33435" ht="15" customHeight="1"/>
    <row r="33436" ht="15" customHeight="1"/>
    <row r="33437" ht="15" customHeight="1"/>
    <row r="33438" ht="15" customHeight="1"/>
    <row r="33439" ht="15" customHeight="1"/>
    <row r="33440" ht="15" customHeight="1"/>
    <row r="33441" ht="15" customHeight="1"/>
    <row r="33442" ht="15" customHeight="1"/>
    <row r="33443" ht="15" customHeight="1"/>
    <row r="33444" ht="15" customHeight="1"/>
    <row r="33445" ht="15" customHeight="1"/>
    <row r="33446" ht="15" customHeight="1"/>
    <row r="33447" ht="15" customHeight="1"/>
    <row r="33448" ht="15" customHeight="1"/>
    <row r="33449" ht="15" customHeight="1"/>
    <row r="33450" ht="15" customHeight="1"/>
    <row r="33451" ht="15" customHeight="1"/>
    <row r="33452" ht="15" customHeight="1"/>
    <row r="33453" ht="15" customHeight="1"/>
    <row r="33454" ht="15" customHeight="1"/>
    <row r="33455" ht="15" customHeight="1"/>
    <row r="33456" ht="15" customHeight="1"/>
    <row r="33457" ht="15" customHeight="1"/>
    <row r="33458" ht="15" customHeight="1"/>
    <row r="33459" ht="15" customHeight="1"/>
    <row r="33460" ht="15" customHeight="1"/>
    <row r="33461" ht="15" customHeight="1"/>
    <row r="33462" ht="15" customHeight="1"/>
    <row r="33463" ht="15" customHeight="1"/>
    <row r="33464" ht="15" customHeight="1"/>
    <row r="33465" ht="15" customHeight="1"/>
    <row r="33466" ht="15" customHeight="1"/>
    <row r="33467" ht="15" customHeight="1"/>
    <row r="33468" ht="15" customHeight="1"/>
    <row r="33469" ht="15" customHeight="1"/>
    <row r="33470" ht="15" customHeight="1"/>
    <row r="33471" ht="15" customHeight="1"/>
    <row r="33472" ht="15" customHeight="1"/>
    <row r="33473" ht="15" customHeight="1"/>
    <row r="33474" ht="15" customHeight="1"/>
    <row r="33475" ht="15" customHeight="1"/>
    <row r="33476" ht="15" customHeight="1"/>
    <row r="33477" ht="15" customHeight="1"/>
    <row r="33478" ht="15" customHeight="1"/>
    <row r="33479" ht="15" customHeight="1"/>
    <row r="33480" ht="15" customHeight="1"/>
    <row r="33481" ht="15" customHeight="1"/>
    <row r="33482" ht="15" customHeight="1"/>
    <row r="33483" ht="15" customHeight="1"/>
    <row r="33484" ht="15" customHeight="1"/>
    <row r="33485" ht="15" customHeight="1"/>
    <row r="33486" ht="15" customHeight="1"/>
    <row r="33487" ht="15" customHeight="1"/>
    <row r="33488" ht="15" customHeight="1"/>
    <row r="33489" ht="15" customHeight="1"/>
    <row r="33490" ht="15" customHeight="1"/>
    <row r="33491" ht="15" customHeight="1"/>
    <row r="33492" ht="15" customHeight="1"/>
    <row r="33493" ht="15" customHeight="1"/>
    <row r="33494" ht="15" customHeight="1"/>
    <row r="33495" ht="15" customHeight="1"/>
    <row r="33496" ht="15" customHeight="1"/>
    <row r="33497" ht="15" customHeight="1"/>
    <row r="33498" ht="15" customHeight="1"/>
    <row r="33499" ht="15" customHeight="1"/>
    <row r="33500" ht="15" customHeight="1"/>
    <row r="33501" ht="15" customHeight="1"/>
    <row r="33502" ht="15" customHeight="1"/>
    <row r="33503" ht="15" customHeight="1"/>
    <row r="33504" ht="15" customHeight="1"/>
    <row r="33505" ht="15" customHeight="1"/>
    <row r="33506" ht="15" customHeight="1"/>
    <row r="33507" ht="15" customHeight="1"/>
    <row r="33508" ht="15" customHeight="1"/>
    <row r="33509" ht="15" customHeight="1"/>
    <row r="33510" ht="15" customHeight="1"/>
    <row r="33511" ht="15" customHeight="1"/>
    <row r="33512" ht="15" customHeight="1"/>
    <row r="33513" ht="15" customHeight="1"/>
    <row r="33514" ht="15" customHeight="1"/>
    <row r="33515" ht="15" customHeight="1"/>
    <row r="33516" ht="15" customHeight="1"/>
    <row r="33517" ht="15" customHeight="1"/>
    <row r="33518" ht="15" customHeight="1"/>
    <row r="33519" ht="15" customHeight="1"/>
    <row r="33520" ht="15" customHeight="1"/>
    <row r="33521" ht="15" customHeight="1"/>
    <row r="33522" ht="15" customHeight="1"/>
    <row r="33523" ht="15" customHeight="1"/>
    <row r="33524" ht="15" customHeight="1"/>
    <row r="33525" ht="15" customHeight="1"/>
    <row r="33526" ht="15" customHeight="1"/>
    <row r="33527" ht="15" customHeight="1"/>
    <row r="33528" ht="15" customHeight="1"/>
    <row r="33529" ht="15" customHeight="1"/>
    <row r="33530" ht="15" customHeight="1"/>
    <row r="33531" ht="15" customHeight="1"/>
    <row r="33532" ht="15" customHeight="1"/>
    <row r="33533" ht="15" customHeight="1"/>
    <row r="33534" ht="15" customHeight="1"/>
    <row r="33535" ht="15" customHeight="1"/>
    <row r="33536" ht="15" customHeight="1"/>
    <row r="33537" ht="15" customHeight="1"/>
    <row r="33538" ht="15" customHeight="1"/>
    <row r="33539" ht="15" customHeight="1"/>
    <row r="33540" ht="15" customHeight="1"/>
    <row r="33541" ht="15" customHeight="1"/>
    <row r="33542" ht="15" customHeight="1"/>
    <row r="33543" ht="15" customHeight="1"/>
    <row r="33544" ht="15" customHeight="1"/>
    <row r="33545" ht="15" customHeight="1"/>
    <row r="33546" ht="15" customHeight="1"/>
    <row r="33547" ht="15" customHeight="1"/>
    <row r="33548" ht="15" customHeight="1"/>
    <row r="33549" ht="15" customHeight="1"/>
    <row r="33550" ht="15" customHeight="1"/>
    <row r="33551" ht="15" customHeight="1"/>
    <row r="33552" ht="15" customHeight="1"/>
    <row r="33553" ht="15" customHeight="1"/>
    <row r="33554" ht="15" customHeight="1"/>
    <row r="33555" ht="15" customHeight="1"/>
    <row r="33556" ht="15" customHeight="1"/>
    <row r="33557" ht="15" customHeight="1"/>
    <row r="33558" ht="15" customHeight="1"/>
    <row r="33559" ht="15" customHeight="1"/>
    <row r="33560" ht="15" customHeight="1"/>
    <row r="33561" ht="15" customHeight="1"/>
    <row r="33562" ht="15" customHeight="1"/>
    <row r="33563" ht="15" customHeight="1"/>
    <row r="33564" ht="15" customHeight="1"/>
    <row r="33565" ht="15" customHeight="1"/>
    <row r="33566" ht="15" customHeight="1"/>
    <row r="33567" ht="15" customHeight="1"/>
    <row r="33568" ht="15" customHeight="1"/>
    <row r="33569" ht="15" customHeight="1"/>
    <row r="33570" ht="15" customHeight="1"/>
    <row r="33571" ht="15" customHeight="1"/>
    <row r="33572" ht="15" customHeight="1"/>
    <row r="33573" ht="15" customHeight="1"/>
    <row r="33574" ht="15" customHeight="1"/>
    <row r="33575" ht="15" customHeight="1"/>
    <row r="33576" ht="15" customHeight="1"/>
    <row r="33577" ht="15" customHeight="1"/>
    <row r="33578" ht="15" customHeight="1"/>
    <row r="33579" ht="15" customHeight="1"/>
    <row r="33580" ht="15" customHeight="1"/>
    <row r="33581" ht="15" customHeight="1"/>
    <row r="33582" ht="15" customHeight="1"/>
    <row r="33583" ht="15" customHeight="1"/>
    <row r="33584" ht="15" customHeight="1"/>
    <row r="33585" ht="15" customHeight="1"/>
    <row r="33586" ht="15" customHeight="1"/>
    <row r="33587" ht="15" customHeight="1"/>
    <row r="33588" ht="15" customHeight="1"/>
    <row r="33589" ht="15" customHeight="1"/>
    <row r="33590" ht="15" customHeight="1"/>
    <row r="33591" ht="15" customHeight="1"/>
    <row r="33592" ht="15" customHeight="1"/>
    <row r="33593" ht="15" customHeight="1"/>
    <row r="33594" ht="15" customHeight="1"/>
    <row r="33595" ht="15" customHeight="1"/>
    <row r="33596" ht="15" customHeight="1"/>
    <row r="33597" ht="15" customHeight="1"/>
    <row r="33598" ht="15" customHeight="1"/>
    <row r="33599" ht="15" customHeight="1"/>
    <row r="33600" ht="15" customHeight="1"/>
    <row r="33601" ht="15" customHeight="1"/>
    <row r="33602" ht="15" customHeight="1"/>
    <row r="33603" ht="15" customHeight="1"/>
    <row r="33604" ht="15" customHeight="1"/>
    <row r="33605" ht="15" customHeight="1"/>
    <row r="33606" ht="15" customHeight="1"/>
    <row r="33607" ht="15" customHeight="1"/>
    <row r="33608" ht="15" customHeight="1"/>
    <row r="33609" ht="15" customHeight="1"/>
    <row r="33610" ht="15" customHeight="1"/>
    <row r="33611" ht="15" customHeight="1"/>
    <row r="33612" ht="15" customHeight="1"/>
    <row r="33613" ht="15" customHeight="1"/>
    <row r="33614" ht="15" customHeight="1"/>
    <row r="33615" ht="15" customHeight="1"/>
    <row r="33616" ht="15" customHeight="1"/>
    <row r="33617" ht="15" customHeight="1"/>
    <row r="33618" ht="15" customHeight="1"/>
    <row r="33619" ht="15" customHeight="1"/>
    <row r="33620" ht="15" customHeight="1"/>
    <row r="33621" ht="15" customHeight="1"/>
    <row r="33622" ht="15" customHeight="1"/>
    <row r="33623" ht="15" customHeight="1"/>
    <row r="33624" ht="15" customHeight="1"/>
    <row r="33625" ht="15" customHeight="1"/>
    <row r="33626" ht="15" customHeight="1"/>
    <row r="33627" ht="15" customHeight="1"/>
    <row r="33628" ht="15" customHeight="1"/>
    <row r="33629" ht="15" customHeight="1"/>
    <row r="33630" ht="15" customHeight="1"/>
    <row r="33631" ht="15" customHeight="1"/>
    <row r="33632" ht="15" customHeight="1"/>
    <row r="33633" ht="15" customHeight="1"/>
    <row r="33634" ht="15" customHeight="1"/>
    <row r="33635" ht="15" customHeight="1"/>
    <row r="33636" ht="15" customHeight="1"/>
    <row r="33637" ht="15" customHeight="1"/>
    <row r="33638" ht="15" customHeight="1"/>
    <row r="33639" ht="15" customHeight="1"/>
    <row r="33640" ht="15" customHeight="1"/>
    <row r="33641" ht="15" customHeight="1"/>
    <row r="33642" ht="15" customHeight="1"/>
    <row r="33643" ht="15" customHeight="1"/>
    <row r="33644" ht="15" customHeight="1"/>
    <row r="33645" ht="15" customHeight="1"/>
    <row r="33646" ht="15" customHeight="1"/>
    <row r="33647" ht="15" customHeight="1"/>
    <row r="33648" ht="15" customHeight="1"/>
    <row r="33649" ht="15" customHeight="1"/>
    <row r="33650" ht="15" customHeight="1"/>
    <row r="33651" ht="15" customHeight="1"/>
    <row r="33652" ht="15" customHeight="1"/>
    <row r="33653" ht="15" customHeight="1"/>
    <row r="33654" ht="15" customHeight="1"/>
    <row r="33655" ht="15" customHeight="1"/>
    <row r="33656" ht="15" customHeight="1"/>
    <row r="33657" ht="15" customHeight="1"/>
    <row r="33658" ht="15" customHeight="1"/>
    <row r="33659" ht="15" customHeight="1"/>
    <row r="33660" ht="15" customHeight="1"/>
    <row r="33661" ht="15" customHeight="1"/>
    <row r="33662" ht="15" customHeight="1"/>
    <row r="33663" ht="15" customHeight="1"/>
    <row r="33664" ht="15" customHeight="1"/>
    <row r="33665" ht="15" customHeight="1"/>
    <row r="33666" ht="15" customHeight="1"/>
    <row r="33667" ht="15" customHeight="1"/>
    <row r="33668" ht="15" customHeight="1"/>
    <row r="33669" ht="15" customHeight="1"/>
    <row r="33670" ht="15" customHeight="1"/>
    <row r="33671" ht="15" customHeight="1"/>
    <row r="33672" ht="15" customHeight="1"/>
    <row r="33673" ht="15" customHeight="1"/>
    <row r="33674" ht="15" customHeight="1"/>
    <row r="33675" ht="15" customHeight="1"/>
    <row r="33676" ht="15" customHeight="1"/>
    <row r="33677" ht="15" customHeight="1"/>
    <row r="33678" ht="15" customHeight="1"/>
    <row r="33679" ht="15" customHeight="1"/>
    <row r="33680" ht="15" customHeight="1"/>
    <row r="33681" ht="15" customHeight="1"/>
    <row r="33682" ht="15" customHeight="1"/>
    <row r="33683" ht="15" customHeight="1"/>
    <row r="33684" ht="15" customHeight="1"/>
    <row r="33685" ht="15" customHeight="1"/>
    <row r="33686" ht="15" customHeight="1"/>
    <row r="33687" ht="15" customHeight="1"/>
    <row r="33688" ht="15" customHeight="1"/>
    <row r="33689" ht="15" customHeight="1"/>
    <row r="33690" ht="15" customHeight="1"/>
    <row r="33691" ht="15" customHeight="1"/>
    <row r="33692" ht="15" customHeight="1"/>
    <row r="33693" ht="15" customHeight="1"/>
    <row r="33694" ht="15" customHeight="1"/>
    <row r="33695" ht="15" customHeight="1"/>
    <row r="33696" ht="15" customHeight="1"/>
    <row r="33697" ht="15" customHeight="1"/>
    <row r="33698" ht="15" customHeight="1"/>
    <row r="33699" ht="15" customHeight="1"/>
    <row r="33700" ht="15" customHeight="1"/>
    <row r="33701" ht="15" customHeight="1"/>
    <row r="33702" ht="15" customHeight="1"/>
    <row r="33703" ht="15" customHeight="1"/>
    <row r="33704" ht="15" customHeight="1"/>
    <row r="33705" ht="15" customHeight="1"/>
    <row r="33706" ht="15" customHeight="1"/>
    <row r="33707" ht="15" customHeight="1"/>
    <row r="33708" ht="15" customHeight="1"/>
    <row r="33709" ht="15" customHeight="1"/>
    <row r="33710" ht="15" customHeight="1"/>
    <row r="33711" ht="15" customHeight="1"/>
    <row r="33712" ht="15" customHeight="1"/>
    <row r="33713" ht="15" customHeight="1"/>
    <row r="33714" ht="15" customHeight="1"/>
    <row r="33715" ht="15" customHeight="1"/>
    <row r="33716" ht="15" customHeight="1"/>
    <row r="33717" ht="15" customHeight="1"/>
    <row r="33718" ht="15" customHeight="1"/>
    <row r="33719" ht="15" customHeight="1"/>
    <row r="33720" ht="15" customHeight="1"/>
    <row r="33721" ht="15" customHeight="1"/>
    <row r="33722" ht="15" customHeight="1"/>
    <row r="33723" ht="15" customHeight="1"/>
    <row r="33724" ht="15" customHeight="1"/>
    <row r="33725" ht="15" customHeight="1"/>
    <row r="33726" ht="15" customHeight="1"/>
    <row r="33727" ht="15" customHeight="1"/>
    <row r="33728" ht="15" customHeight="1"/>
    <row r="33729" ht="15" customHeight="1"/>
    <row r="33730" ht="15" customHeight="1"/>
    <row r="33731" ht="15" customHeight="1"/>
    <row r="33732" ht="15" customHeight="1"/>
    <row r="33733" ht="15" customHeight="1"/>
    <row r="33734" ht="15" customHeight="1"/>
    <row r="33735" ht="15" customHeight="1"/>
    <row r="33736" ht="15" customHeight="1"/>
    <row r="33737" ht="15" customHeight="1"/>
    <row r="33738" ht="15" customHeight="1"/>
    <row r="33739" ht="15" customHeight="1"/>
    <row r="33740" ht="15" customHeight="1"/>
    <row r="33741" ht="15" customHeight="1"/>
    <row r="33742" ht="15" customHeight="1"/>
    <row r="33743" ht="15" customHeight="1"/>
    <row r="33744" ht="15" customHeight="1"/>
    <row r="33745" ht="15" customHeight="1"/>
    <row r="33746" ht="15" customHeight="1"/>
    <row r="33747" ht="15" customHeight="1"/>
    <row r="33748" ht="15" customHeight="1"/>
    <row r="33749" ht="15" customHeight="1"/>
    <row r="33750" ht="15" customHeight="1"/>
    <row r="33751" ht="15" customHeight="1"/>
    <row r="33752" ht="15" customHeight="1"/>
    <row r="33753" ht="15" customHeight="1"/>
    <row r="33754" ht="15" customHeight="1"/>
    <row r="33755" ht="15" customHeight="1"/>
    <row r="33756" ht="15" customHeight="1"/>
    <row r="33757" ht="15" customHeight="1"/>
    <row r="33758" ht="15" customHeight="1"/>
    <row r="33759" ht="15" customHeight="1"/>
    <row r="33760" ht="15" customHeight="1"/>
    <row r="33761" ht="15" customHeight="1"/>
    <row r="33762" ht="15" customHeight="1"/>
    <row r="33763" ht="15" customHeight="1"/>
    <row r="33764" ht="15" customHeight="1"/>
    <row r="33765" ht="15" customHeight="1"/>
    <row r="33766" ht="15" customHeight="1"/>
    <row r="33767" ht="15" customHeight="1"/>
    <row r="33768" ht="15" customHeight="1"/>
    <row r="33769" ht="15" customHeight="1"/>
    <row r="33770" ht="15" customHeight="1"/>
    <row r="33771" ht="15" customHeight="1"/>
    <row r="33772" ht="15" customHeight="1"/>
    <row r="33773" ht="15" customHeight="1"/>
    <row r="33774" ht="15" customHeight="1"/>
    <row r="33775" ht="15" customHeight="1"/>
    <row r="33776" ht="15" customHeight="1"/>
    <row r="33777" ht="15" customHeight="1"/>
    <row r="33778" ht="15" customHeight="1"/>
    <row r="33779" ht="15" customHeight="1"/>
    <row r="33780" ht="15" customHeight="1"/>
    <row r="33781" ht="15" customHeight="1"/>
    <row r="33782" ht="15" customHeight="1"/>
    <row r="33783" ht="15" customHeight="1"/>
    <row r="33784" ht="15" customHeight="1"/>
    <row r="33785" ht="15" customHeight="1"/>
    <row r="33786" ht="15" customHeight="1"/>
    <row r="33787" ht="15" customHeight="1"/>
    <row r="33788" ht="15" customHeight="1"/>
    <row r="33789" ht="15" customHeight="1"/>
    <row r="33790" ht="15" customHeight="1"/>
    <row r="33791" ht="15" customHeight="1"/>
    <row r="33792" ht="15" customHeight="1"/>
    <row r="33793" ht="15" customHeight="1"/>
    <row r="33794" ht="15" customHeight="1"/>
    <row r="33795" ht="15" customHeight="1"/>
    <row r="33796" ht="15" customHeight="1"/>
    <row r="33797" ht="15" customHeight="1"/>
    <row r="33798" ht="15" customHeight="1"/>
    <row r="33799" ht="15" customHeight="1"/>
    <row r="33800" ht="15" customHeight="1"/>
    <row r="33801" ht="15" customHeight="1"/>
    <row r="33802" ht="15" customHeight="1"/>
    <row r="33803" ht="15" customHeight="1"/>
    <row r="33804" ht="15" customHeight="1"/>
    <row r="33805" ht="15" customHeight="1"/>
    <row r="33806" ht="15" customHeight="1"/>
    <row r="33807" ht="15" customHeight="1"/>
    <row r="33808" ht="15" customHeight="1"/>
    <row r="33809" ht="15" customHeight="1"/>
    <row r="33810" ht="15" customHeight="1"/>
    <row r="33811" ht="15" customHeight="1"/>
    <row r="33812" ht="15" customHeight="1"/>
    <row r="33813" ht="15" customHeight="1"/>
    <row r="33814" ht="15" customHeight="1"/>
    <row r="33815" ht="15" customHeight="1"/>
    <row r="33816" ht="15" customHeight="1"/>
    <row r="33817" ht="15" customHeight="1"/>
    <row r="33818" ht="15" customHeight="1"/>
    <row r="33819" ht="15" customHeight="1"/>
    <row r="33820" ht="15" customHeight="1"/>
    <row r="33821" ht="15" customHeight="1"/>
    <row r="33822" ht="15" customHeight="1"/>
    <row r="33823" ht="15" customHeight="1"/>
    <row r="33824" ht="15" customHeight="1"/>
    <row r="33825" ht="15" customHeight="1"/>
    <row r="33826" ht="15" customHeight="1"/>
    <row r="33827" ht="15" customHeight="1"/>
    <row r="33828" ht="15" customHeight="1"/>
    <row r="33829" ht="15" customHeight="1"/>
    <row r="33830" ht="15" customHeight="1"/>
    <row r="33831" ht="15" customHeight="1"/>
    <row r="33832" ht="15" customHeight="1"/>
    <row r="33833" ht="15" customHeight="1"/>
    <row r="33834" ht="15" customHeight="1"/>
    <row r="33835" ht="15" customHeight="1"/>
    <row r="33836" ht="15" customHeight="1"/>
    <row r="33837" ht="15" customHeight="1"/>
    <row r="33838" ht="15" customHeight="1"/>
    <row r="33839" ht="15" customHeight="1"/>
    <row r="33840" ht="15" customHeight="1"/>
    <row r="33841" ht="15" customHeight="1"/>
    <row r="33842" ht="15" customHeight="1"/>
    <row r="33843" ht="15" customHeight="1"/>
    <row r="33844" ht="15" customHeight="1"/>
    <row r="33845" ht="15" customHeight="1"/>
    <row r="33846" ht="15" customHeight="1"/>
    <row r="33847" ht="15" customHeight="1"/>
    <row r="33848" ht="15" customHeight="1"/>
    <row r="33849" ht="15" customHeight="1"/>
    <row r="33850" ht="15" customHeight="1"/>
    <row r="33851" ht="15" customHeight="1"/>
    <row r="33852" ht="15" customHeight="1"/>
    <row r="33853" ht="15" customHeight="1"/>
    <row r="33854" ht="15" customHeight="1"/>
    <row r="33855" ht="15" customHeight="1"/>
    <row r="33856" ht="15" customHeight="1"/>
    <row r="33857" ht="15" customHeight="1"/>
    <row r="33858" ht="15" customHeight="1"/>
    <row r="33859" ht="15" customHeight="1"/>
    <row r="33860" ht="15" customHeight="1"/>
    <row r="33861" ht="15" customHeight="1"/>
    <row r="33862" ht="15" customHeight="1"/>
    <row r="33863" ht="15" customHeight="1"/>
    <row r="33864" ht="15" customHeight="1"/>
    <row r="33865" ht="15" customHeight="1"/>
    <row r="33866" ht="15" customHeight="1"/>
    <row r="33867" ht="15" customHeight="1"/>
    <row r="33868" ht="15" customHeight="1"/>
    <row r="33869" ht="15" customHeight="1"/>
    <row r="33870" ht="15" customHeight="1"/>
    <row r="33871" ht="15" customHeight="1"/>
    <row r="33872" ht="15" customHeight="1"/>
    <row r="33873" ht="15" customHeight="1"/>
    <row r="33874" ht="15" customHeight="1"/>
    <row r="33875" ht="15" customHeight="1"/>
    <row r="33876" ht="15" customHeight="1"/>
    <row r="33877" ht="15" customHeight="1"/>
    <row r="33878" ht="15" customHeight="1"/>
    <row r="33879" ht="15" customHeight="1"/>
    <row r="33880" ht="15" customHeight="1"/>
    <row r="33881" ht="15" customHeight="1"/>
    <row r="33882" ht="15" customHeight="1"/>
    <row r="33883" ht="15" customHeight="1"/>
    <row r="33884" ht="15" customHeight="1"/>
    <row r="33885" ht="15" customHeight="1"/>
    <row r="33886" ht="15" customHeight="1"/>
    <row r="33887" ht="15" customHeight="1"/>
    <row r="33888" ht="15" customHeight="1"/>
    <row r="33889" ht="15" customHeight="1"/>
    <row r="33890" ht="15" customHeight="1"/>
    <row r="33891" ht="15" customHeight="1"/>
    <row r="33892" ht="15" customHeight="1"/>
    <row r="33893" ht="15" customHeight="1"/>
    <row r="33894" ht="15" customHeight="1"/>
    <row r="33895" ht="15" customHeight="1"/>
    <row r="33896" ht="15" customHeight="1"/>
    <row r="33897" ht="15" customHeight="1"/>
    <row r="33898" ht="15" customHeight="1"/>
    <row r="33899" ht="15" customHeight="1"/>
    <row r="33900" ht="15" customHeight="1"/>
    <row r="33901" ht="15" customHeight="1"/>
    <row r="33902" ht="15" customHeight="1"/>
    <row r="33903" ht="15" customHeight="1"/>
    <row r="33904" ht="15" customHeight="1"/>
    <row r="33905" ht="15" customHeight="1"/>
    <row r="33906" ht="15" customHeight="1"/>
    <row r="33907" ht="15" customHeight="1"/>
    <row r="33908" ht="15" customHeight="1"/>
    <row r="33909" ht="15" customHeight="1"/>
    <row r="33910" ht="15" customHeight="1"/>
    <row r="33911" ht="15" customHeight="1"/>
    <row r="33912" ht="15" customHeight="1"/>
    <row r="33913" ht="15" customHeight="1"/>
    <row r="33914" ht="15" customHeight="1"/>
    <row r="33915" ht="15" customHeight="1"/>
    <row r="33916" ht="15" customHeight="1"/>
    <row r="33917" ht="15" customHeight="1"/>
    <row r="33918" ht="15" customHeight="1"/>
    <row r="33919" ht="15" customHeight="1"/>
    <row r="33920" ht="15" customHeight="1"/>
    <row r="33921" ht="15" customHeight="1"/>
    <row r="33922" ht="15" customHeight="1"/>
    <row r="33923" ht="15" customHeight="1"/>
    <row r="33924" ht="15" customHeight="1"/>
    <row r="33925" ht="15" customHeight="1"/>
    <row r="33926" ht="15" customHeight="1"/>
    <row r="33927" ht="15" customHeight="1"/>
    <row r="33928" ht="15" customHeight="1"/>
    <row r="33929" ht="15" customHeight="1"/>
    <row r="33930" ht="15" customHeight="1"/>
    <row r="33931" ht="15" customHeight="1"/>
    <row r="33932" ht="15" customHeight="1"/>
    <row r="33933" ht="15" customHeight="1"/>
    <row r="33934" ht="15" customHeight="1"/>
    <row r="33935" ht="15" customHeight="1"/>
    <row r="33936" ht="15" customHeight="1"/>
    <row r="33937" ht="15" customHeight="1"/>
    <row r="33938" ht="15" customHeight="1"/>
    <row r="33939" ht="15" customHeight="1"/>
    <row r="33940" ht="15" customHeight="1"/>
    <row r="33941" ht="15" customHeight="1"/>
    <row r="33942" ht="15" customHeight="1"/>
    <row r="33943" ht="15" customHeight="1"/>
    <row r="33944" ht="15" customHeight="1"/>
    <row r="33945" ht="15" customHeight="1"/>
    <row r="33946" ht="15" customHeight="1"/>
    <row r="33947" ht="15" customHeight="1"/>
    <row r="33948" ht="15" customHeight="1"/>
    <row r="33949" ht="15" customHeight="1"/>
    <row r="33950" ht="15" customHeight="1"/>
    <row r="33951" ht="15" customHeight="1"/>
    <row r="33952" ht="15" customHeight="1"/>
    <row r="33953" ht="15" customHeight="1"/>
    <row r="33954" ht="15" customHeight="1"/>
    <row r="33955" ht="15" customHeight="1"/>
    <row r="33956" ht="15" customHeight="1"/>
    <row r="33957" ht="15" customHeight="1"/>
    <row r="33958" ht="15" customHeight="1"/>
    <row r="33959" ht="15" customHeight="1"/>
    <row r="33960" ht="15" customHeight="1"/>
    <row r="33961" ht="15" customHeight="1"/>
    <row r="33962" ht="15" customHeight="1"/>
    <row r="33963" ht="15" customHeight="1"/>
    <row r="33964" ht="15" customHeight="1"/>
    <row r="33965" ht="15" customHeight="1"/>
    <row r="33966" ht="15" customHeight="1"/>
    <row r="33967" ht="15" customHeight="1"/>
    <row r="33968" ht="15" customHeight="1"/>
    <row r="33969" ht="15" customHeight="1"/>
    <row r="33970" ht="15" customHeight="1"/>
    <row r="33971" ht="15" customHeight="1"/>
    <row r="33972" ht="15" customHeight="1"/>
    <row r="33973" ht="15" customHeight="1"/>
    <row r="33974" ht="15" customHeight="1"/>
    <row r="33975" ht="15" customHeight="1"/>
    <row r="33976" ht="15" customHeight="1"/>
    <row r="33977" ht="15" customHeight="1"/>
    <row r="33978" ht="15" customHeight="1"/>
    <row r="33979" ht="15" customHeight="1"/>
    <row r="33980" ht="15" customHeight="1"/>
    <row r="33981" ht="15" customHeight="1"/>
    <row r="33982" ht="15" customHeight="1"/>
    <row r="33983" ht="15" customHeight="1"/>
    <row r="33984" ht="15" customHeight="1"/>
    <row r="33985" ht="15" customHeight="1"/>
    <row r="33986" ht="15" customHeight="1"/>
    <row r="33987" ht="15" customHeight="1"/>
    <row r="33988" ht="15" customHeight="1"/>
    <row r="33989" ht="15" customHeight="1"/>
    <row r="33990" ht="15" customHeight="1"/>
    <row r="33991" ht="15" customHeight="1"/>
    <row r="33992" ht="15" customHeight="1"/>
    <row r="33993" ht="15" customHeight="1"/>
    <row r="33994" ht="15" customHeight="1"/>
    <row r="33995" ht="15" customHeight="1"/>
    <row r="33996" ht="15" customHeight="1"/>
    <row r="33997" ht="15" customHeight="1"/>
    <row r="33998" ht="15" customHeight="1"/>
    <row r="33999" ht="15" customHeight="1"/>
    <row r="34000" ht="15" customHeight="1"/>
    <row r="34001" ht="15" customHeight="1"/>
    <row r="34002" ht="15" customHeight="1"/>
    <row r="34003" ht="15" customHeight="1"/>
    <row r="34004" ht="15" customHeight="1"/>
    <row r="34005" ht="15" customHeight="1"/>
    <row r="34006" ht="15" customHeight="1"/>
    <row r="34007" ht="15" customHeight="1"/>
    <row r="34008" ht="15" customHeight="1"/>
    <row r="34009" ht="15" customHeight="1"/>
    <row r="34010" ht="15" customHeight="1"/>
    <row r="34011" ht="15" customHeight="1"/>
    <row r="34012" ht="15" customHeight="1"/>
    <row r="34013" ht="15" customHeight="1"/>
    <row r="34014" ht="15" customHeight="1"/>
    <row r="34015" ht="15" customHeight="1"/>
    <row r="34016" ht="15" customHeight="1"/>
    <row r="34017" ht="15" customHeight="1"/>
    <row r="34018" ht="15" customHeight="1"/>
    <row r="34019" ht="15" customHeight="1"/>
    <row r="34020" ht="15" customHeight="1"/>
    <row r="34021" ht="15" customHeight="1"/>
    <row r="34022" ht="15" customHeight="1"/>
    <row r="34023" ht="15" customHeight="1"/>
    <row r="34024" ht="15" customHeight="1"/>
    <row r="34025" ht="15" customHeight="1"/>
    <row r="34026" ht="15" customHeight="1"/>
    <row r="34027" ht="15" customHeight="1"/>
    <row r="34028" ht="15" customHeight="1"/>
    <row r="34029" ht="15" customHeight="1"/>
    <row r="34030" ht="15" customHeight="1"/>
    <row r="34031" ht="15" customHeight="1"/>
    <row r="34032" ht="15" customHeight="1"/>
    <row r="34033" ht="15" customHeight="1"/>
    <row r="34034" ht="15" customHeight="1"/>
    <row r="34035" ht="15" customHeight="1"/>
    <row r="34036" ht="15" customHeight="1"/>
    <row r="34037" ht="15" customHeight="1"/>
    <row r="34038" ht="15" customHeight="1"/>
    <row r="34039" ht="15" customHeight="1"/>
    <row r="34040" ht="15" customHeight="1"/>
    <row r="34041" ht="15" customHeight="1"/>
    <row r="34042" ht="15" customHeight="1"/>
    <row r="34043" ht="15" customHeight="1"/>
    <row r="34044" ht="15" customHeight="1"/>
    <row r="34045" ht="15" customHeight="1"/>
    <row r="34046" ht="15" customHeight="1"/>
    <row r="34047" ht="15" customHeight="1"/>
    <row r="34048" ht="15" customHeight="1"/>
    <row r="34049" ht="15" customHeight="1"/>
    <row r="34050" ht="15" customHeight="1"/>
    <row r="34051" ht="15" customHeight="1"/>
    <row r="34052" ht="15" customHeight="1"/>
    <row r="34053" ht="15" customHeight="1"/>
    <row r="34054" ht="15" customHeight="1"/>
    <row r="34055" ht="15" customHeight="1"/>
    <row r="34056" ht="15" customHeight="1"/>
    <row r="34057" ht="15" customHeight="1"/>
    <row r="34058" ht="15" customHeight="1"/>
    <row r="34059" ht="15" customHeight="1"/>
    <row r="34060" ht="15" customHeight="1"/>
    <row r="34061" ht="15" customHeight="1"/>
    <row r="34062" ht="15" customHeight="1"/>
    <row r="34063" ht="15" customHeight="1"/>
    <row r="34064" ht="15" customHeight="1"/>
    <row r="34065" ht="15" customHeight="1"/>
    <row r="34066" ht="15" customHeight="1"/>
    <row r="34067" ht="15" customHeight="1"/>
    <row r="34068" ht="15" customHeight="1"/>
    <row r="34069" ht="15" customHeight="1"/>
    <row r="34070" ht="15" customHeight="1"/>
    <row r="34071" ht="15" customHeight="1"/>
    <row r="34072" ht="15" customHeight="1"/>
    <row r="34073" ht="15" customHeight="1"/>
    <row r="34074" ht="15" customHeight="1"/>
    <row r="34075" ht="15" customHeight="1"/>
    <row r="34076" ht="15" customHeight="1"/>
    <row r="34077" ht="15" customHeight="1"/>
    <row r="34078" ht="15" customHeight="1"/>
    <row r="34079" ht="15" customHeight="1"/>
    <row r="34080" ht="15" customHeight="1"/>
    <row r="34081" ht="15" customHeight="1"/>
    <row r="34082" ht="15" customHeight="1"/>
    <row r="34083" ht="15" customHeight="1"/>
    <row r="34084" ht="15" customHeight="1"/>
    <row r="34085" ht="15" customHeight="1"/>
    <row r="34086" ht="15" customHeight="1"/>
    <row r="34087" ht="15" customHeight="1"/>
    <row r="34088" ht="15" customHeight="1"/>
    <row r="34089" ht="15" customHeight="1"/>
    <row r="34090" ht="15" customHeight="1"/>
    <row r="34091" ht="15" customHeight="1"/>
    <row r="34092" ht="15" customHeight="1"/>
    <row r="34093" ht="15" customHeight="1"/>
    <row r="34094" ht="15" customHeight="1"/>
    <row r="34095" ht="15" customHeight="1"/>
    <row r="34096" ht="15" customHeight="1"/>
    <row r="34097" ht="15" customHeight="1"/>
    <row r="34098" ht="15" customHeight="1"/>
    <row r="34099" ht="15" customHeight="1"/>
    <row r="34100" ht="15" customHeight="1"/>
    <row r="34101" ht="15" customHeight="1"/>
    <row r="34102" ht="15" customHeight="1"/>
    <row r="34103" ht="15" customHeight="1"/>
    <row r="34104" ht="15" customHeight="1"/>
    <row r="34105" ht="15" customHeight="1"/>
    <row r="34106" ht="15" customHeight="1"/>
    <row r="34107" ht="15" customHeight="1"/>
    <row r="34108" ht="15" customHeight="1"/>
    <row r="34109" ht="15" customHeight="1"/>
    <row r="34110" ht="15" customHeight="1"/>
    <row r="34111" ht="15" customHeight="1"/>
    <row r="34112" ht="15" customHeight="1"/>
    <row r="34113" ht="15" customHeight="1"/>
    <row r="34114" ht="15" customHeight="1"/>
    <row r="34115" ht="15" customHeight="1"/>
    <row r="34116" ht="15" customHeight="1"/>
    <row r="34117" ht="15" customHeight="1"/>
    <row r="34118" ht="15" customHeight="1"/>
    <row r="34119" ht="15" customHeight="1"/>
    <row r="34120" ht="15" customHeight="1"/>
    <row r="34121" ht="15" customHeight="1"/>
    <row r="34122" ht="15" customHeight="1"/>
    <row r="34123" ht="15" customHeight="1"/>
    <row r="34124" ht="15" customHeight="1"/>
    <row r="34125" ht="15" customHeight="1"/>
    <row r="34126" ht="15" customHeight="1"/>
    <row r="34127" ht="15" customHeight="1"/>
    <row r="34128" ht="15" customHeight="1"/>
    <row r="34129" ht="15" customHeight="1"/>
    <row r="34130" ht="15" customHeight="1"/>
    <row r="34131" ht="15" customHeight="1"/>
    <row r="34132" ht="15" customHeight="1"/>
    <row r="34133" ht="15" customHeight="1"/>
    <row r="34134" ht="15" customHeight="1"/>
    <row r="34135" ht="15" customHeight="1"/>
    <row r="34136" ht="15" customHeight="1"/>
    <row r="34137" ht="15" customHeight="1"/>
    <row r="34138" ht="15" customHeight="1"/>
    <row r="34139" ht="15" customHeight="1"/>
    <row r="34140" ht="15" customHeight="1"/>
    <row r="34141" ht="15" customHeight="1"/>
    <row r="34142" ht="15" customHeight="1"/>
    <row r="34143" ht="15" customHeight="1"/>
    <row r="34144" ht="15" customHeight="1"/>
    <row r="34145" ht="15" customHeight="1"/>
    <row r="34146" ht="15" customHeight="1"/>
    <row r="34147" ht="15" customHeight="1"/>
    <row r="34148" ht="15" customHeight="1"/>
    <row r="34149" ht="15" customHeight="1"/>
    <row r="34150" ht="15" customHeight="1"/>
    <row r="34151" ht="15" customHeight="1"/>
    <row r="34152" ht="15" customHeight="1"/>
    <row r="34153" ht="15" customHeight="1"/>
    <row r="34154" ht="15" customHeight="1"/>
    <row r="34155" ht="15" customHeight="1"/>
    <row r="34156" ht="15" customHeight="1"/>
    <row r="34157" ht="15" customHeight="1"/>
    <row r="34158" ht="15" customHeight="1"/>
    <row r="34159" ht="15" customHeight="1"/>
    <row r="34160" ht="15" customHeight="1"/>
    <row r="34161" ht="15" customHeight="1"/>
    <row r="34162" ht="15" customHeight="1"/>
    <row r="34163" ht="15" customHeight="1"/>
    <row r="34164" ht="15" customHeight="1"/>
    <row r="34165" ht="15" customHeight="1"/>
    <row r="34166" ht="15" customHeight="1"/>
    <row r="34167" ht="15" customHeight="1"/>
    <row r="34168" ht="15" customHeight="1"/>
    <row r="34169" ht="15" customHeight="1"/>
    <row r="34170" ht="15" customHeight="1"/>
    <row r="34171" ht="15" customHeight="1"/>
    <row r="34172" ht="15" customHeight="1"/>
    <row r="34173" ht="15" customHeight="1"/>
    <row r="34174" ht="15" customHeight="1"/>
    <row r="34175" ht="15" customHeight="1"/>
    <row r="34176" ht="15" customHeight="1"/>
    <row r="34177" ht="15" customHeight="1"/>
    <row r="34178" ht="15" customHeight="1"/>
    <row r="34179" ht="15" customHeight="1"/>
    <row r="34180" ht="15" customHeight="1"/>
    <row r="34181" ht="15" customHeight="1"/>
    <row r="34182" ht="15" customHeight="1"/>
    <row r="34183" ht="15" customHeight="1"/>
    <row r="34184" ht="15" customHeight="1"/>
    <row r="34185" ht="15" customHeight="1"/>
    <row r="34186" ht="15" customHeight="1"/>
    <row r="34187" ht="15" customHeight="1"/>
    <row r="34188" ht="15" customHeight="1"/>
    <row r="34189" ht="15" customHeight="1"/>
    <row r="34190" ht="15" customHeight="1"/>
    <row r="34191" ht="15" customHeight="1"/>
    <row r="34192" ht="15" customHeight="1"/>
    <row r="34193" ht="15" customHeight="1"/>
    <row r="34194" ht="15" customHeight="1"/>
    <row r="34195" ht="15" customHeight="1"/>
    <row r="34196" ht="15" customHeight="1"/>
    <row r="34197" ht="15" customHeight="1"/>
    <row r="34198" ht="15" customHeight="1"/>
    <row r="34199" ht="15" customHeight="1"/>
    <row r="34200" ht="15" customHeight="1"/>
    <row r="34201" ht="15" customHeight="1"/>
    <row r="34202" ht="15" customHeight="1"/>
    <row r="34203" ht="15" customHeight="1"/>
    <row r="34204" ht="15" customHeight="1"/>
    <row r="34205" ht="15" customHeight="1"/>
    <row r="34206" ht="15" customHeight="1"/>
    <row r="34207" ht="15" customHeight="1"/>
    <row r="34208" ht="15" customHeight="1"/>
    <row r="34209" ht="15" customHeight="1"/>
    <row r="34210" ht="15" customHeight="1"/>
    <row r="34211" ht="15" customHeight="1"/>
    <row r="34212" ht="15" customHeight="1"/>
    <row r="34213" ht="15" customHeight="1"/>
    <row r="34214" ht="15" customHeight="1"/>
    <row r="34215" ht="15" customHeight="1"/>
    <row r="34216" ht="15" customHeight="1"/>
    <row r="34217" ht="15" customHeight="1"/>
    <row r="34218" ht="15" customHeight="1"/>
    <row r="34219" ht="15" customHeight="1"/>
    <row r="34220" ht="15" customHeight="1"/>
    <row r="34221" ht="15" customHeight="1"/>
    <row r="34222" ht="15" customHeight="1"/>
    <row r="34223" ht="15" customHeight="1"/>
    <row r="34224" ht="15" customHeight="1"/>
    <row r="34225" ht="15" customHeight="1"/>
    <row r="34226" ht="15" customHeight="1"/>
    <row r="34227" ht="15" customHeight="1"/>
    <row r="34228" ht="15" customHeight="1"/>
    <row r="34229" ht="15" customHeight="1"/>
    <row r="34230" ht="15" customHeight="1"/>
    <row r="34231" ht="15" customHeight="1"/>
    <row r="34232" ht="15" customHeight="1"/>
    <row r="34233" ht="15" customHeight="1"/>
    <row r="34234" ht="15" customHeight="1"/>
    <row r="34235" ht="15" customHeight="1"/>
    <row r="34236" ht="15" customHeight="1"/>
    <row r="34237" ht="15" customHeight="1"/>
    <row r="34238" ht="15" customHeight="1"/>
    <row r="34239" ht="15" customHeight="1"/>
    <row r="34240" ht="15" customHeight="1"/>
    <row r="34241" ht="15" customHeight="1"/>
    <row r="34242" ht="15" customHeight="1"/>
    <row r="34243" ht="15" customHeight="1"/>
    <row r="34244" ht="15" customHeight="1"/>
    <row r="34245" ht="15" customHeight="1"/>
    <row r="34246" ht="15" customHeight="1"/>
    <row r="34247" ht="15" customHeight="1"/>
    <row r="34248" ht="15" customHeight="1"/>
    <row r="34249" ht="15" customHeight="1"/>
    <row r="34250" ht="15" customHeight="1"/>
    <row r="34251" ht="15" customHeight="1"/>
    <row r="34252" ht="15" customHeight="1"/>
    <row r="34253" ht="15" customHeight="1"/>
    <row r="34254" ht="15" customHeight="1"/>
    <row r="34255" ht="15" customHeight="1"/>
    <row r="34256" ht="15" customHeight="1"/>
    <row r="34257" ht="15" customHeight="1"/>
    <row r="34258" ht="15" customHeight="1"/>
    <row r="34259" ht="15" customHeight="1"/>
    <row r="34260" ht="15" customHeight="1"/>
    <row r="34261" ht="15" customHeight="1"/>
    <row r="34262" ht="15" customHeight="1"/>
    <row r="34263" ht="15" customHeight="1"/>
    <row r="34264" ht="15" customHeight="1"/>
    <row r="34265" ht="15" customHeight="1"/>
    <row r="34266" ht="15" customHeight="1"/>
    <row r="34267" ht="15" customHeight="1"/>
    <row r="34268" ht="15" customHeight="1"/>
    <row r="34269" ht="15" customHeight="1"/>
    <row r="34270" ht="15" customHeight="1"/>
    <row r="34271" ht="15" customHeight="1"/>
    <row r="34272" ht="15" customHeight="1"/>
    <row r="34273" ht="15" customHeight="1"/>
    <row r="34274" ht="15" customHeight="1"/>
    <row r="34275" ht="15" customHeight="1"/>
    <row r="34276" ht="15" customHeight="1"/>
    <row r="34277" ht="15" customHeight="1"/>
    <row r="34278" ht="15" customHeight="1"/>
    <row r="34279" ht="15" customHeight="1"/>
    <row r="34280" ht="15" customHeight="1"/>
    <row r="34281" ht="15" customHeight="1"/>
    <row r="34282" ht="15" customHeight="1"/>
    <row r="34283" ht="15" customHeight="1"/>
    <row r="34284" ht="15" customHeight="1"/>
    <row r="34285" ht="15" customHeight="1"/>
    <row r="34286" ht="15" customHeight="1"/>
    <row r="34287" ht="15" customHeight="1"/>
    <row r="34288" ht="15" customHeight="1"/>
    <row r="34289" ht="15" customHeight="1"/>
    <row r="34290" ht="15" customHeight="1"/>
    <row r="34291" ht="15" customHeight="1"/>
    <row r="34292" ht="15" customHeight="1"/>
    <row r="34293" ht="15" customHeight="1"/>
    <row r="34294" ht="15" customHeight="1"/>
    <row r="34295" ht="15" customHeight="1"/>
    <row r="34296" ht="15" customHeight="1"/>
    <row r="34297" ht="15" customHeight="1"/>
    <row r="34298" ht="15" customHeight="1"/>
    <row r="34299" ht="15" customHeight="1"/>
    <row r="34300" ht="15" customHeight="1"/>
    <row r="34301" ht="15" customHeight="1"/>
    <row r="34302" ht="15" customHeight="1"/>
    <row r="34303" ht="15" customHeight="1"/>
    <row r="34304" ht="15" customHeight="1"/>
    <row r="34305" ht="15" customHeight="1"/>
    <row r="34306" ht="15" customHeight="1"/>
    <row r="34307" ht="15" customHeight="1"/>
    <row r="34308" ht="15" customHeight="1"/>
    <row r="34309" ht="15" customHeight="1"/>
    <row r="34310" ht="15" customHeight="1"/>
    <row r="34311" ht="15" customHeight="1"/>
    <row r="34312" ht="15" customHeight="1"/>
    <row r="34313" ht="15" customHeight="1"/>
    <row r="34314" ht="15" customHeight="1"/>
    <row r="34315" ht="15" customHeight="1"/>
    <row r="34316" ht="15" customHeight="1"/>
    <row r="34317" ht="15" customHeight="1"/>
    <row r="34318" ht="15" customHeight="1"/>
    <row r="34319" ht="15" customHeight="1"/>
    <row r="34320" ht="15" customHeight="1"/>
    <row r="34321" ht="15" customHeight="1"/>
    <row r="34322" ht="15" customHeight="1"/>
    <row r="34323" ht="15" customHeight="1"/>
    <row r="34324" ht="15" customHeight="1"/>
    <row r="34325" ht="15" customHeight="1"/>
    <row r="34326" ht="15" customHeight="1"/>
    <row r="34327" ht="15" customHeight="1"/>
    <row r="34328" ht="15" customHeight="1"/>
    <row r="34329" ht="15" customHeight="1"/>
    <row r="34330" ht="15" customHeight="1"/>
    <row r="34331" ht="15" customHeight="1"/>
    <row r="34332" ht="15" customHeight="1"/>
    <row r="34333" ht="15" customHeight="1"/>
    <row r="34334" ht="15" customHeight="1"/>
    <row r="34335" ht="15" customHeight="1"/>
    <row r="34336" ht="15" customHeight="1"/>
    <row r="34337" ht="15" customHeight="1"/>
    <row r="34338" ht="15" customHeight="1"/>
    <row r="34339" ht="15" customHeight="1"/>
    <row r="34340" ht="15" customHeight="1"/>
    <row r="34341" ht="15" customHeight="1"/>
    <row r="34342" ht="15" customHeight="1"/>
    <row r="34343" ht="15" customHeight="1"/>
    <row r="34344" ht="15" customHeight="1"/>
    <row r="34345" ht="15" customHeight="1"/>
    <row r="34346" ht="15" customHeight="1"/>
    <row r="34347" ht="15" customHeight="1"/>
    <row r="34348" ht="15" customHeight="1"/>
    <row r="34349" ht="15" customHeight="1"/>
    <row r="34350" ht="15" customHeight="1"/>
    <row r="34351" ht="15" customHeight="1"/>
    <row r="34352" ht="15" customHeight="1"/>
    <row r="34353" ht="15" customHeight="1"/>
    <row r="34354" ht="15" customHeight="1"/>
    <row r="34355" ht="15" customHeight="1"/>
    <row r="34356" ht="15" customHeight="1"/>
    <row r="34357" ht="15" customHeight="1"/>
    <row r="34358" ht="15" customHeight="1"/>
    <row r="34359" ht="15" customHeight="1"/>
    <row r="34360" ht="15" customHeight="1"/>
    <row r="34361" ht="15" customHeight="1"/>
    <row r="34362" ht="15" customHeight="1"/>
    <row r="34363" ht="15" customHeight="1"/>
    <row r="34364" ht="15" customHeight="1"/>
    <row r="34365" ht="15" customHeight="1"/>
    <row r="34366" ht="15" customHeight="1"/>
    <row r="34367" ht="15" customHeight="1"/>
    <row r="34368" ht="15" customHeight="1"/>
    <row r="34369" ht="15" customHeight="1"/>
    <row r="34370" ht="15" customHeight="1"/>
    <row r="34371" ht="15" customHeight="1"/>
    <row r="34372" ht="15" customHeight="1"/>
    <row r="34373" ht="15" customHeight="1"/>
    <row r="34374" ht="15" customHeight="1"/>
    <row r="34375" ht="15" customHeight="1"/>
    <row r="34376" ht="15" customHeight="1"/>
    <row r="34377" ht="15" customHeight="1"/>
    <row r="34378" ht="15" customHeight="1"/>
    <row r="34379" ht="15" customHeight="1"/>
    <row r="34380" ht="15" customHeight="1"/>
    <row r="34381" ht="15" customHeight="1"/>
    <row r="34382" ht="15" customHeight="1"/>
    <row r="34383" ht="15" customHeight="1"/>
    <row r="34384" ht="15" customHeight="1"/>
    <row r="34385" ht="15" customHeight="1"/>
    <row r="34386" ht="15" customHeight="1"/>
    <row r="34387" ht="15" customHeight="1"/>
    <row r="34388" ht="15" customHeight="1"/>
    <row r="34389" ht="15" customHeight="1"/>
    <row r="34390" ht="15" customHeight="1"/>
    <row r="34391" ht="15" customHeight="1"/>
    <row r="34392" ht="15" customHeight="1"/>
    <row r="34393" ht="15" customHeight="1"/>
    <row r="34394" ht="15" customHeight="1"/>
    <row r="34395" ht="15" customHeight="1"/>
    <row r="34396" ht="15" customHeight="1"/>
    <row r="34397" ht="15" customHeight="1"/>
    <row r="34398" ht="15" customHeight="1"/>
    <row r="34399" ht="15" customHeight="1"/>
    <row r="34400" ht="15" customHeight="1"/>
    <row r="34401" ht="15" customHeight="1"/>
    <row r="34402" ht="15" customHeight="1"/>
    <row r="34403" ht="15" customHeight="1"/>
    <row r="34404" ht="15" customHeight="1"/>
    <row r="34405" ht="15" customHeight="1"/>
    <row r="34406" ht="15" customHeight="1"/>
    <row r="34407" ht="15" customHeight="1"/>
    <row r="34408" ht="15" customHeight="1"/>
    <row r="34409" ht="15" customHeight="1"/>
    <row r="34410" ht="15" customHeight="1"/>
    <row r="34411" ht="15" customHeight="1"/>
    <row r="34412" ht="15" customHeight="1"/>
    <row r="34413" ht="15" customHeight="1"/>
    <row r="34414" ht="15" customHeight="1"/>
    <row r="34415" ht="15" customHeight="1"/>
    <row r="34416" ht="15" customHeight="1"/>
    <row r="34417" ht="15" customHeight="1"/>
    <row r="34418" ht="15" customHeight="1"/>
    <row r="34419" ht="15" customHeight="1"/>
    <row r="34420" ht="15" customHeight="1"/>
    <row r="34421" ht="15" customHeight="1"/>
    <row r="34422" ht="15" customHeight="1"/>
    <row r="34423" ht="15" customHeight="1"/>
    <row r="34424" ht="15" customHeight="1"/>
    <row r="34425" ht="15" customHeight="1"/>
    <row r="34426" ht="15" customHeight="1"/>
    <row r="34427" ht="15" customHeight="1"/>
    <row r="34428" ht="15" customHeight="1"/>
    <row r="34429" ht="15" customHeight="1"/>
    <row r="34430" ht="15" customHeight="1"/>
    <row r="34431" ht="15" customHeight="1"/>
    <row r="34432" ht="15" customHeight="1"/>
    <row r="34433" ht="15" customHeight="1"/>
    <row r="34434" ht="15" customHeight="1"/>
    <row r="34435" ht="15" customHeight="1"/>
    <row r="34436" ht="15" customHeight="1"/>
    <row r="34437" ht="15" customHeight="1"/>
    <row r="34438" ht="15" customHeight="1"/>
    <row r="34439" ht="15" customHeight="1"/>
    <row r="34440" ht="15" customHeight="1"/>
    <row r="34441" ht="15" customHeight="1"/>
    <row r="34442" ht="15" customHeight="1"/>
    <row r="34443" ht="15" customHeight="1"/>
    <row r="34444" ht="15" customHeight="1"/>
    <row r="34445" ht="15" customHeight="1"/>
    <row r="34446" ht="15" customHeight="1"/>
    <row r="34447" ht="15" customHeight="1"/>
    <row r="34448" ht="15" customHeight="1"/>
    <row r="34449" ht="15" customHeight="1"/>
    <row r="34450" ht="15" customHeight="1"/>
    <row r="34451" ht="15" customHeight="1"/>
    <row r="34452" ht="15" customHeight="1"/>
    <row r="34453" ht="15" customHeight="1"/>
    <row r="34454" ht="15" customHeight="1"/>
    <row r="34455" ht="15" customHeight="1"/>
    <row r="34456" ht="15" customHeight="1"/>
    <row r="34457" ht="15" customHeight="1"/>
    <row r="34458" ht="15" customHeight="1"/>
    <row r="34459" ht="15" customHeight="1"/>
    <row r="34460" ht="15" customHeight="1"/>
    <row r="34461" ht="15" customHeight="1"/>
    <row r="34462" ht="15" customHeight="1"/>
    <row r="34463" ht="15" customHeight="1"/>
    <row r="34464" ht="15" customHeight="1"/>
    <row r="34465" ht="15" customHeight="1"/>
    <row r="34466" ht="15" customHeight="1"/>
    <row r="34467" ht="15" customHeight="1"/>
    <row r="34468" ht="15" customHeight="1"/>
    <row r="34469" ht="15" customHeight="1"/>
    <row r="34470" ht="15" customHeight="1"/>
    <row r="34471" ht="15" customHeight="1"/>
    <row r="34472" ht="15" customHeight="1"/>
    <row r="34473" ht="15" customHeight="1"/>
    <row r="34474" ht="15" customHeight="1"/>
    <row r="34475" ht="15" customHeight="1"/>
    <row r="34476" ht="15" customHeight="1"/>
    <row r="34477" ht="15" customHeight="1"/>
    <row r="34478" ht="15" customHeight="1"/>
    <row r="34479" ht="15" customHeight="1"/>
    <row r="34480" ht="15" customHeight="1"/>
    <row r="34481" ht="15" customHeight="1"/>
    <row r="34482" ht="15" customHeight="1"/>
    <row r="34483" ht="15" customHeight="1"/>
    <row r="34484" ht="15" customHeight="1"/>
    <row r="34485" ht="15" customHeight="1"/>
    <row r="34486" ht="15" customHeight="1"/>
    <row r="34487" ht="15" customHeight="1"/>
    <row r="34488" ht="15" customHeight="1"/>
    <row r="34489" ht="15" customHeight="1"/>
    <row r="34490" ht="15" customHeight="1"/>
    <row r="34491" ht="15" customHeight="1"/>
    <row r="34492" ht="15" customHeight="1"/>
    <row r="34493" ht="15" customHeight="1"/>
    <row r="34494" ht="15" customHeight="1"/>
    <row r="34495" ht="15" customHeight="1"/>
    <row r="34496" ht="15" customHeight="1"/>
    <row r="34497" ht="15" customHeight="1"/>
    <row r="34498" ht="15" customHeight="1"/>
    <row r="34499" ht="15" customHeight="1"/>
    <row r="34500" ht="15" customHeight="1"/>
    <row r="34501" ht="15" customHeight="1"/>
    <row r="34502" ht="15" customHeight="1"/>
    <row r="34503" ht="15" customHeight="1"/>
    <row r="34504" ht="15" customHeight="1"/>
    <row r="34505" ht="15" customHeight="1"/>
    <row r="34506" ht="15" customHeight="1"/>
    <row r="34507" ht="15" customHeight="1"/>
    <row r="34508" ht="15" customHeight="1"/>
    <row r="34509" ht="15" customHeight="1"/>
    <row r="34510" ht="15" customHeight="1"/>
    <row r="34511" ht="15" customHeight="1"/>
    <row r="34512" ht="15" customHeight="1"/>
    <row r="34513" ht="15" customHeight="1"/>
    <row r="34514" ht="15" customHeight="1"/>
    <row r="34515" ht="15" customHeight="1"/>
    <row r="34516" ht="15" customHeight="1"/>
    <row r="34517" ht="15" customHeight="1"/>
    <row r="34518" ht="15" customHeight="1"/>
    <row r="34519" ht="15" customHeight="1"/>
    <row r="34520" ht="15" customHeight="1"/>
    <row r="34521" ht="15" customHeight="1"/>
    <row r="34522" ht="15" customHeight="1"/>
    <row r="34523" ht="15" customHeight="1"/>
    <row r="34524" ht="15" customHeight="1"/>
    <row r="34525" ht="15" customHeight="1"/>
    <row r="34526" ht="15" customHeight="1"/>
    <row r="34527" ht="15" customHeight="1"/>
    <row r="34528" ht="15" customHeight="1"/>
    <row r="34529" ht="15" customHeight="1"/>
    <row r="34530" ht="15" customHeight="1"/>
    <row r="34531" ht="15" customHeight="1"/>
    <row r="34532" ht="15" customHeight="1"/>
    <row r="34533" ht="15" customHeight="1"/>
    <row r="34534" ht="15" customHeight="1"/>
    <row r="34535" ht="15" customHeight="1"/>
    <row r="34536" ht="15" customHeight="1"/>
    <row r="34537" ht="15" customHeight="1"/>
    <row r="34538" ht="15" customHeight="1"/>
    <row r="34539" ht="15" customHeight="1"/>
    <row r="34540" ht="15" customHeight="1"/>
    <row r="34541" ht="15" customHeight="1"/>
    <row r="34542" ht="15" customHeight="1"/>
    <row r="34543" ht="15" customHeight="1"/>
    <row r="34544" ht="15" customHeight="1"/>
    <row r="34545" ht="15" customHeight="1"/>
    <row r="34546" ht="15" customHeight="1"/>
    <row r="34547" ht="15" customHeight="1"/>
    <row r="34548" ht="15" customHeight="1"/>
    <row r="34549" ht="15" customHeight="1"/>
    <row r="34550" ht="15" customHeight="1"/>
    <row r="34551" ht="15" customHeight="1"/>
    <row r="34552" ht="15" customHeight="1"/>
    <row r="34553" ht="15" customHeight="1"/>
    <row r="34554" ht="15" customHeight="1"/>
    <row r="34555" ht="15" customHeight="1"/>
    <row r="34556" ht="15" customHeight="1"/>
    <row r="34557" ht="15" customHeight="1"/>
    <row r="34558" ht="15" customHeight="1"/>
    <row r="34559" ht="15" customHeight="1"/>
    <row r="34560" ht="15" customHeight="1"/>
    <row r="34561" ht="15" customHeight="1"/>
    <row r="34562" ht="15" customHeight="1"/>
    <row r="34563" ht="15" customHeight="1"/>
    <row r="34564" ht="15" customHeight="1"/>
    <row r="34565" ht="15" customHeight="1"/>
    <row r="34566" ht="15" customHeight="1"/>
    <row r="34567" ht="15" customHeight="1"/>
    <row r="34568" ht="15" customHeight="1"/>
    <row r="34569" ht="15" customHeight="1"/>
    <row r="34570" ht="15" customHeight="1"/>
    <row r="34571" ht="15" customHeight="1"/>
    <row r="34572" ht="15" customHeight="1"/>
    <row r="34573" ht="15" customHeight="1"/>
    <row r="34574" ht="15" customHeight="1"/>
    <row r="34575" ht="15" customHeight="1"/>
    <row r="34576" ht="15" customHeight="1"/>
    <row r="34577" ht="15" customHeight="1"/>
    <row r="34578" ht="15" customHeight="1"/>
    <row r="34579" ht="15" customHeight="1"/>
    <row r="34580" ht="15" customHeight="1"/>
    <row r="34581" ht="15" customHeight="1"/>
    <row r="34582" ht="15" customHeight="1"/>
    <row r="34583" ht="15" customHeight="1"/>
    <row r="34584" ht="15" customHeight="1"/>
    <row r="34585" ht="15" customHeight="1"/>
    <row r="34586" ht="15" customHeight="1"/>
    <row r="34587" ht="15" customHeight="1"/>
    <row r="34588" ht="15" customHeight="1"/>
    <row r="34589" ht="15" customHeight="1"/>
    <row r="34590" ht="15" customHeight="1"/>
    <row r="34591" ht="15" customHeight="1"/>
    <row r="34592" ht="15" customHeight="1"/>
    <row r="34593" ht="15" customHeight="1"/>
    <row r="34594" ht="15" customHeight="1"/>
    <row r="34595" ht="15" customHeight="1"/>
    <row r="34596" ht="15" customHeight="1"/>
    <row r="34597" ht="15" customHeight="1"/>
    <row r="34598" ht="15" customHeight="1"/>
    <row r="34599" ht="15" customHeight="1"/>
    <row r="34600" ht="15" customHeight="1"/>
    <row r="34601" ht="15" customHeight="1"/>
    <row r="34602" ht="15" customHeight="1"/>
    <row r="34603" ht="15" customHeight="1"/>
    <row r="34604" ht="15" customHeight="1"/>
    <row r="34605" ht="15" customHeight="1"/>
    <row r="34606" ht="15" customHeight="1"/>
    <row r="34607" ht="15" customHeight="1"/>
    <row r="34608" ht="15" customHeight="1"/>
    <row r="34609" ht="15" customHeight="1"/>
    <row r="34610" ht="15" customHeight="1"/>
    <row r="34611" ht="15" customHeight="1"/>
    <row r="34612" ht="15" customHeight="1"/>
    <row r="34613" ht="15" customHeight="1"/>
    <row r="34614" ht="15" customHeight="1"/>
    <row r="34615" ht="15" customHeight="1"/>
    <row r="34616" ht="15" customHeight="1"/>
    <row r="34617" ht="15" customHeight="1"/>
    <row r="34618" ht="15" customHeight="1"/>
    <row r="34619" ht="15" customHeight="1"/>
    <row r="34620" ht="15" customHeight="1"/>
    <row r="34621" ht="15" customHeight="1"/>
    <row r="34622" ht="15" customHeight="1"/>
    <row r="34623" ht="15" customHeight="1"/>
    <row r="34624" ht="15" customHeight="1"/>
    <row r="34625" ht="15" customHeight="1"/>
    <row r="34626" ht="15" customHeight="1"/>
    <row r="34627" ht="15" customHeight="1"/>
    <row r="34628" ht="15" customHeight="1"/>
    <row r="34629" ht="15" customHeight="1"/>
    <row r="34630" ht="15" customHeight="1"/>
    <row r="34631" ht="15" customHeight="1"/>
    <row r="34632" ht="15" customHeight="1"/>
    <row r="34633" ht="15" customHeight="1"/>
    <row r="34634" ht="15" customHeight="1"/>
    <row r="34635" ht="15" customHeight="1"/>
    <row r="34636" ht="15" customHeight="1"/>
    <row r="34637" ht="15" customHeight="1"/>
    <row r="34638" ht="15" customHeight="1"/>
    <row r="34639" ht="15" customHeight="1"/>
    <row r="34640" ht="15" customHeight="1"/>
    <row r="34641" ht="15" customHeight="1"/>
    <row r="34642" ht="15" customHeight="1"/>
    <row r="34643" ht="15" customHeight="1"/>
    <row r="34644" ht="15" customHeight="1"/>
    <row r="34645" ht="15" customHeight="1"/>
    <row r="34646" ht="15" customHeight="1"/>
    <row r="34647" ht="15" customHeight="1"/>
    <row r="34648" ht="15" customHeight="1"/>
    <row r="34649" ht="15" customHeight="1"/>
    <row r="34650" ht="15" customHeight="1"/>
    <row r="34651" ht="15" customHeight="1"/>
    <row r="34652" ht="15" customHeight="1"/>
    <row r="34653" ht="15" customHeight="1"/>
    <row r="34654" ht="15" customHeight="1"/>
    <row r="34655" ht="15" customHeight="1"/>
    <row r="34656" ht="15" customHeight="1"/>
    <row r="34657" ht="15" customHeight="1"/>
    <row r="34658" ht="15" customHeight="1"/>
    <row r="34659" ht="15" customHeight="1"/>
    <row r="34660" ht="15" customHeight="1"/>
    <row r="34661" ht="15" customHeight="1"/>
    <row r="34662" ht="15" customHeight="1"/>
    <row r="34663" ht="15" customHeight="1"/>
    <row r="34664" ht="15" customHeight="1"/>
    <row r="34665" ht="15" customHeight="1"/>
    <row r="34666" ht="15" customHeight="1"/>
    <row r="34667" ht="15" customHeight="1"/>
    <row r="34668" ht="15" customHeight="1"/>
    <row r="34669" ht="15" customHeight="1"/>
    <row r="34670" ht="15" customHeight="1"/>
    <row r="34671" ht="15" customHeight="1"/>
    <row r="34672" ht="15" customHeight="1"/>
    <row r="34673" ht="15" customHeight="1"/>
    <row r="34674" ht="15" customHeight="1"/>
    <row r="34675" ht="15" customHeight="1"/>
    <row r="34676" ht="15" customHeight="1"/>
    <row r="34677" ht="15" customHeight="1"/>
    <row r="34678" ht="15" customHeight="1"/>
    <row r="34679" ht="15" customHeight="1"/>
    <row r="34680" ht="15" customHeight="1"/>
    <row r="34681" ht="15" customHeight="1"/>
    <row r="34682" ht="15" customHeight="1"/>
    <row r="34683" ht="15" customHeight="1"/>
    <row r="34684" ht="15" customHeight="1"/>
    <row r="34685" ht="15" customHeight="1"/>
    <row r="34686" ht="15" customHeight="1"/>
    <row r="34687" ht="15" customHeight="1"/>
    <row r="34688" ht="15" customHeight="1"/>
    <row r="34689" ht="15" customHeight="1"/>
    <row r="34690" ht="15" customHeight="1"/>
    <row r="34691" ht="15" customHeight="1"/>
    <row r="34692" ht="15" customHeight="1"/>
    <row r="34693" ht="15" customHeight="1"/>
    <row r="34694" ht="15" customHeight="1"/>
    <row r="34695" ht="15" customHeight="1"/>
    <row r="34696" ht="15" customHeight="1"/>
    <row r="34697" ht="15" customHeight="1"/>
    <row r="34698" ht="15" customHeight="1"/>
    <row r="34699" ht="15" customHeight="1"/>
    <row r="34700" ht="15" customHeight="1"/>
    <row r="34701" ht="15" customHeight="1"/>
    <row r="34702" ht="15" customHeight="1"/>
    <row r="34703" ht="15" customHeight="1"/>
    <row r="34704" ht="15" customHeight="1"/>
    <row r="34705" ht="15" customHeight="1"/>
    <row r="34706" ht="15" customHeight="1"/>
    <row r="34707" ht="15" customHeight="1"/>
    <row r="34708" ht="15" customHeight="1"/>
    <row r="34709" ht="15" customHeight="1"/>
    <row r="34710" ht="15" customHeight="1"/>
    <row r="34711" ht="15" customHeight="1"/>
    <row r="34712" ht="15" customHeight="1"/>
    <row r="34713" ht="15" customHeight="1"/>
    <row r="34714" ht="15" customHeight="1"/>
    <row r="34715" ht="15" customHeight="1"/>
    <row r="34716" ht="15" customHeight="1"/>
    <row r="34717" ht="15" customHeight="1"/>
    <row r="34718" ht="15" customHeight="1"/>
    <row r="34719" ht="15" customHeight="1"/>
    <row r="34720" ht="15" customHeight="1"/>
    <row r="34721" ht="15" customHeight="1"/>
    <row r="34722" ht="15" customHeight="1"/>
    <row r="34723" ht="15" customHeight="1"/>
    <row r="34724" ht="15" customHeight="1"/>
    <row r="34725" ht="15" customHeight="1"/>
    <row r="34726" ht="15" customHeight="1"/>
    <row r="34727" ht="15" customHeight="1"/>
    <row r="34728" ht="15" customHeight="1"/>
    <row r="34729" ht="15" customHeight="1"/>
    <row r="34730" ht="15" customHeight="1"/>
    <row r="34731" ht="15" customHeight="1"/>
    <row r="34732" ht="15" customHeight="1"/>
    <row r="34733" ht="15" customHeight="1"/>
    <row r="34734" ht="15" customHeight="1"/>
    <row r="34735" ht="15" customHeight="1"/>
    <row r="34736" ht="15" customHeight="1"/>
    <row r="34737" ht="15" customHeight="1"/>
    <row r="34738" ht="15" customHeight="1"/>
    <row r="34739" ht="15" customHeight="1"/>
    <row r="34740" ht="15" customHeight="1"/>
    <row r="34741" ht="15" customHeight="1"/>
    <row r="34742" ht="15" customHeight="1"/>
    <row r="34743" ht="15" customHeight="1"/>
    <row r="34744" ht="15" customHeight="1"/>
    <row r="34745" ht="15" customHeight="1"/>
    <row r="34746" ht="15" customHeight="1"/>
    <row r="34747" ht="15" customHeight="1"/>
    <row r="34748" ht="15" customHeight="1"/>
    <row r="34749" ht="15" customHeight="1"/>
    <row r="34750" ht="15" customHeight="1"/>
    <row r="34751" ht="15" customHeight="1"/>
    <row r="34752" ht="15" customHeight="1"/>
    <row r="34753" ht="15" customHeight="1"/>
    <row r="34754" ht="15" customHeight="1"/>
    <row r="34755" ht="15" customHeight="1"/>
    <row r="34756" ht="15" customHeight="1"/>
    <row r="34757" ht="15" customHeight="1"/>
    <row r="34758" ht="15" customHeight="1"/>
    <row r="34759" ht="15" customHeight="1"/>
    <row r="34760" ht="15" customHeight="1"/>
    <row r="34761" ht="15" customHeight="1"/>
    <row r="34762" ht="15" customHeight="1"/>
    <row r="34763" ht="15" customHeight="1"/>
    <row r="34764" ht="15" customHeight="1"/>
    <row r="34765" ht="15" customHeight="1"/>
    <row r="34766" ht="15" customHeight="1"/>
    <row r="34767" ht="15" customHeight="1"/>
    <row r="34768" ht="15" customHeight="1"/>
    <row r="34769" ht="15" customHeight="1"/>
    <row r="34770" ht="15" customHeight="1"/>
    <row r="34771" ht="15" customHeight="1"/>
    <row r="34772" ht="15" customHeight="1"/>
    <row r="34773" ht="15" customHeight="1"/>
    <row r="34774" ht="15" customHeight="1"/>
    <row r="34775" ht="15" customHeight="1"/>
    <row r="34776" ht="15" customHeight="1"/>
    <row r="34777" ht="15" customHeight="1"/>
    <row r="34778" ht="15" customHeight="1"/>
    <row r="34779" ht="15" customHeight="1"/>
    <row r="34780" ht="15" customHeight="1"/>
    <row r="34781" ht="15" customHeight="1"/>
    <row r="34782" ht="15" customHeight="1"/>
    <row r="34783" ht="15" customHeight="1"/>
    <row r="34784" ht="15" customHeight="1"/>
    <row r="34785" ht="15" customHeight="1"/>
    <row r="34786" ht="15" customHeight="1"/>
    <row r="34787" ht="15" customHeight="1"/>
    <row r="34788" ht="15" customHeight="1"/>
    <row r="34789" ht="15" customHeight="1"/>
    <row r="34790" ht="15" customHeight="1"/>
    <row r="34791" ht="15" customHeight="1"/>
    <row r="34792" ht="15" customHeight="1"/>
    <row r="34793" ht="15" customHeight="1"/>
    <row r="34794" ht="15" customHeight="1"/>
    <row r="34795" ht="15" customHeight="1"/>
    <row r="34796" ht="15" customHeight="1"/>
    <row r="34797" ht="15" customHeight="1"/>
    <row r="34798" ht="15" customHeight="1"/>
    <row r="34799" ht="15" customHeight="1"/>
    <row r="34800" ht="15" customHeight="1"/>
    <row r="34801" ht="15" customHeight="1"/>
    <row r="34802" ht="15" customHeight="1"/>
    <row r="34803" ht="15" customHeight="1"/>
    <row r="34804" ht="15" customHeight="1"/>
    <row r="34805" ht="15" customHeight="1"/>
    <row r="34806" ht="15" customHeight="1"/>
    <row r="34807" ht="15" customHeight="1"/>
    <row r="34808" ht="15" customHeight="1"/>
    <row r="34809" ht="15" customHeight="1"/>
    <row r="34810" ht="15" customHeight="1"/>
    <row r="34811" ht="15" customHeight="1"/>
    <row r="34812" ht="15" customHeight="1"/>
    <row r="34813" ht="15" customHeight="1"/>
    <row r="34814" ht="15" customHeight="1"/>
    <row r="34815" ht="15" customHeight="1"/>
    <row r="34816" ht="15" customHeight="1"/>
    <row r="34817" ht="15" customHeight="1"/>
    <row r="34818" ht="15" customHeight="1"/>
    <row r="34819" ht="15" customHeight="1"/>
    <row r="34820" ht="15" customHeight="1"/>
    <row r="34821" ht="15" customHeight="1"/>
    <row r="34822" ht="15" customHeight="1"/>
    <row r="34823" ht="15" customHeight="1"/>
    <row r="34824" ht="15" customHeight="1"/>
    <row r="34825" ht="15" customHeight="1"/>
    <row r="34826" ht="15" customHeight="1"/>
    <row r="34827" ht="15" customHeight="1"/>
    <row r="34828" ht="15" customHeight="1"/>
    <row r="34829" ht="15" customHeight="1"/>
    <row r="34830" ht="15" customHeight="1"/>
    <row r="34831" ht="15" customHeight="1"/>
    <row r="34832" ht="15" customHeight="1"/>
    <row r="34833" ht="15" customHeight="1"/>
    <row r="34834" ht="15" customHeight="1"/>
    <row r="34835" ht="15" customHeight="1"/>
    <row r="34836" ht="15" customHeight="1"/>
    <row r="34837" ht="15" customHeight="1"/>
    <row r="34838" ht="15" customHeight="1"/>
    <row r="34839" ht="15" customHeight="1"/>
    <row r="34840" ht="15" customHeight="1"/>
    <row r="34841" ht="15" customHeight="1"/>
    <row r="34842" ht="15" customHeight="1"/>
    <row r="34843" ht="15" customHeight="1"/>
    <row r="34844" ht="15" customHeight="1"/>
    <row r="34845" ht="15" customHeight="1"/>
    <row r="34846" ht="15" customHeight="1"/>
    <row r="34847" ht="15" customHeight="1"/>
    <row r="34848" ht="15" customHeight="1"/>
    <row r="34849" ht="15" customHeight="1"/>
    <row r="34850" ht="15" customHeight="1"/>
    <row r="34851" ht="15" customHeight="1"/>
    <row r="34852" ht="15" customHeight="1"/>
    <row r="34853" ht="15" customHeight="1"/>
    <row r="34854" ht="15" customHeight="1"/>
    <row r="34855" ht="15" customHeight="1"/>
    <row r="34856" ht="15" customHeight="1"/>
    <row r="34857" ht="15" customHeight="1"/>
    <row r="34858" ht="15" customHeight="1"/>
    <row r="34859" ht="15" customHeight="1"/>
    <row r="34860" ht="15" customHeight="1"/>
    <row r="34861" ht="15" customHeight="1"/>
    <row r="34862" ht="15" customHeight="1"/>
    <row r="34863" ht="15" customHeight="1"/>
    <row r="34864" ht="15" customHeight="1"/>
    <row r="34865" ht="15" customHeight="1"/>
    <row r="34866" ht="15" customHeight="1"/>
    <row r="34867" ht="15" customHeight="1"/>
    <row r="34868" ht="15" customHeight="1"/>
    <row r="34869" ht="15" customHeight="1"/>
    <row r="34870" ht="15" customHeight="1"/>
    <row r="34871" ht="15" customHeight="1"/>
    <row r="34872" ht="15" customHeight="1"/>
    <row r="34873" ht="15" customHeight="1"/>
    <row r="34874" ht="15" customHeight="1"/>
    <row r="34875" ht="15" customHeight="1"/>
    <row r="34876" ht="15" customHeight="1"/>
    <row r="34877" ht="15" customHeight="1"/>
    <row r="34878" ht="15" customHeight="1"/>
    <row r="34879" ht="15" customHeight="1"/>
    <row r="34880" ht="15" customHeight="1"/>
    <row r="34881" ht="15" customHeight="1"/>
    <row r="34882" ht="15" customHeight="1"/>
    <row r="34883" ht="15" customHeight="1"/>
    <row r="34884" ht="15" customHeight="1"/>
    <row r="34885" ht="15" customHeight="1"/>
    <row r="34886" ht="15" customHeight="1"/>
    <row r="34887" ht="15" customHeight="1"/>
    <row r="34888" ht="15" customHeight="1"/>
    <row r="34889" ht="15" customHeight="1"/>
    <row r="34890" ht="15" customHeight="1"/>
    <row r="34891" ht="15" customHeight="1"/>
    <row r="34892" ht="15" customHeight="1"/>
    <row r="34893" ht="15" customHeight="1"/>
    <row r="34894" ht="15" customHeight="1"/>
    <row r="34895" ht="15" customHeight="1"/>
    <row r="34896" ht="15" customHeight="1"/>
    <row r="34897" ht="15" customHeight="1"/>
    <row r="34898" ht="15" customHeight="1"/>
    <row r="34899" ht="15" customHeight="1"/>
    <row r="34900" ht="15" customHeight="1"/>
    <row r="34901" ht="15" customHeight="1"/>
    <row r="34902" ht="15" customHeight="1"/>
    <row r="34903" ht="15" customHeight="1"/>
    <row r="34904" ht="15" customHeight="1"/>
    <row r="34905" ht="15" customHeight="1"/>
    <row r="34906" ht="15" customHeight="1"/>
    <row r="34907" ht="15" customHeight="1"/>
    <row r="34908" ht="15" customHeight="1"/>
    <row r="34909" ht="15" customHeight="1"/>
    <row r="34910" ht="15" customHeight="1"/>
    <row r="34911" ht="15" customHeight="1"/>
    <row r="34912" ht="15" customHeight="1"/>
    <row r="34913" ht="15" customHeight="1"/>
    <row r="34914" ht="15" customHeight="1"/>
    <row r="34915" ht="15" customHeight="1"/>
    <row r="34916" ht="15" customHeight="1"/>
    <row r="34917" ht="15" customHeight="1"/>
    <row r="34918" ht="15" customHeight="1"/>
    <row r="34919" ht="15" customHeight="1"/>
    <row r="34920" ht="15" customHeight="1"/>
    <row r="34921" ht="15" customHeight="1"/>
    <row r="34922" ht="15" customHeight="1"/>
    <row r="34923" ht="15" customHeight="1"/>
    <row r="34924" ht="15" customHeight="1"/>
    <row r="34925" ht="15" customHeight="1"/>
    <row r="34926" ht="15" customHeight="1"/>
    <row r="34927" ht="15" customHeight="1"/>
    <row r="34928" ht="15" customHeight="1"/>
    <row r="34929" ht="15" customHeight="1"/>
    <row r="34930" ht="15" customHeight="1"/>
    <row r="34931" ht="15" customHeight="1"/>
    <row r="34932" ht="15" customHeight="1"/>
    <row r="34933" ht="15" customHeight="1"/>
    <row r="34934" ht="15" customHeight="1"/>
    <row r="34935" ht="15" customHeight="1"/>
    <row r="34936" ht="15" customHeight="1"/>
    <row r="34937" ht="15" customHeight="1"/>
    <row r="34938" ht="15" customHeight="1"/>
    <row r="34939" ht="15" customHeight="1"/>
    <row r="34940" ht="15" customHeight="1"/>
    <row r="34941" ht="15" customHeight="1"/>
    <row r="34942" ht="15" customHeight="1"/>
    <row r="34943" ht="15" customHeight="1"/>
    <row r="34944" ht="15" customHeight="1"/>
    <row r="34945" ht="15" customHeight="1"/>
    <row r="34946" ht="15" customHeight="1"/>
    <row r="34947" ht="15" customHeight="1"/>
    <row r="34948" ht="15" customHeight="1"/>
    <row r="34949" ht="15" customHeight="1"/>
    <row r="34950" ht="15" customHeight="1"/>
    <row r="34951" ht="15" customHeight="1"/>
    <row r="34952" ht="15" customHeight="1"/>
    <row r="34953" ht="15" customHeight="1"/>
    <row r="34954" ht="15" customHeight="1"/>
    <row r="34955" ht="15" customHeight="1"/>
    <row r="34956" ht="15" customHeight="1"/>
    <row r="34957" ht="15" customHeight="1"/>
    <row r="34958" ht="15" customHeight="1"/>
    <row r="34959" ht="15" customHeight="1"/>
    <row r="34960" ht="15" customHeight="1"/>
    <row r="34961" ht="15" customHeight="1"/>
    <row r="34962" ht="15" customHeight="1"/>
    <row r="34963" ht="15" customHeight="1"/>
    <row r="34964" ht="15" customHeight="1"/>
    <row r="34965" ht="15" customHeight="1"/>
    <row r="34966" ht="15" customHeight="1"/>
    <row r="34967" ht="15" customHeight="1"/>
    <row r="34968" ht="15" customHeight="1"/>
    <row r="34969" ht="15" customHeight="1"/>
    <row r="34970" ht="15" customHeight="1"/>
    <row r="34971" ht="15" customHeight="1"/>
    <row r="34972" ht="15" customHeight="1"/>
    <row r="34973" ht="15" customHeight="1"/>
    <row r="34974" ht="15" customHeight="1"/>
    <row r="34975" ht="15" customHeight="1"/>
    <row r="34976" ht="15" customHeight="1"/>
    <row r="34977" ht="15" customHeight="1"/>
    <row r="34978" ht="15" customHeight="1"/>
    <row r="34979" ht="15" customHeight="1"/>
    <row r="34980" ht="15" customHeight="1"/>
    <row r="34981" ht="15" customHeight="1"/>
    <row r="34982" ht="15" customHeight="1"/>
    <row r="34983" ht="15" customHeight="1"/>
    <row r="34984" ht="15" customHeight="1"/>
    <row r="34985" ht="15" customHeight="1"/>
    <row r="34986" ht="15" customHeight="1"/>
    <row r="34987" ht="15" customHeight="1"/>
    <row r="34988" ht="15" customHeight="1"/>
    <row r="34989" ht="15" customHeight="1"/>
    <row r="34990" ht="15" customHeight="1"/>
    <row r="34991" ht="15" customHeight="1"/>
    <row r="34992" ht="15" customHeight="1"/>
    <row r="34993" ht="15" customHeight="1"/>
    <row r="34994" ht="15" customHeight="1"/>
    <row r="34995" ht="15" customHeight="1"/>
    <row r="34996" ht="15" customHeight="1"/>
    <row r="34997" ht="15" customHeight="1"/>
    <row r="34998" ht="15" customHeight="1"/>
    <row r="34999" ht="15" customHeight="1"/>
    <row r="35000" ht="15" customHeight="1"/>
    <row r="35001" ht="15" customHeight="1"/>
    <row r="35002" ht="15" customHeight="1"/>
    <row r="35003" ht="15" customHeight="1"/>
    <row r="35004" ht="15" customHeight="1"/>
    <row r="35005" ht="15" customHeight="1"/>
    <row r="35006" ht="15" customHeight="1"/>
    <row r="35007" ht="15" customHeight="1"/>
    <row r="35008" ht="15" customHeight="1"/>
    <row r="35009" ht="15" customHeight="1"/>
    <row r="35010" ht="15" customHeight="1"/>
    <row r="35011" ht="15" customHeight="1"/>
    <row r="35012" ht="15" customHeight="1"/>
    <row r="35013" ht="15" customHeight="1"/>
    <row r="35014" ht="15" customHeight="1"/>
    <row r="35015" ht="15" customHeight="1"/>
    <row r="35016" ht="15" customHeight="1"/>
    <row r="35017" ht="15" customHeight="1"/>
    <row r="35018" ht="15" customHeight="1"/>
    <row r="35019" ht="15" customHeight="1"/>
    <row r="35020" ht="15" customHeight="1"/>
    <row r="35021" ht="15" customHeight="1"/>
    <row r="35022" ht="15" customHeight="1"/>
    <row r="35023" ht="15" customHeight="1"/>
    <row r="35024" ht="15" customHeight="1"/>
    <row r="35025" ht="15" customHeight="1"/>
    <row r="35026" ht="15" customHeight="1"/>
    <row r="35027" ht="15" customHeight="1"/>
    <row r="35028" ht="15" customHeight="1"/>
    <row r="35029" ht="15" customHeight="1"/>
    <row r="35030" ht="15" customHeight="1"/>
    <row r="35031" ht="15" customHeight="1"/>
    <row r="35032" ht="15" customHeight="1"/>
    <row r="35033" ht="15" customHeight="1"/>
    <row r="35034" ht="15" customHeight="1"/>
    <row r="35035" ht="15" customHeight="1"/>
    <row r="35036" ht="15" customHeight="1"/>
    <row r="35037" ht="15" customHeight="1"/>
    <row r="35038" ht="15" customHeight="1"/>
    <row r="35039" ht="15" customHeight="1"/>
    <row r="35040" ht="15" customHeight="1"/>
    <row r="35041" ht="15" customHeight="1"/>
    <row r="35042" ht="15" customHeight="1"/>
    <row r="35043" ht="15" customHeight="1"/>
    <row r="35044" ht="15" customHeight="1"/>
    <row r="35045" ht="15" customHeight="1"/>
    <row r="35046" ht="15" customHeight="1"/>
    <row r="35047" ht="15" customHeight="1"/>
    <row r="35048" ht="15" customHeight="1"/>
    <row r="35049" ht="15" customHeight="1"/>
    <row r="35050" ht="15" customHeight="1"/>
    <row r="35051" ht="15" customHeight="1"/>
    <row r="35052" ht="15" customHeight="1"/>
    <row r="35053" ht="15" customHeight="1"/>
    <row r="35054" ht="15" customHeight="1"/>
    <row r="35055" ht="15" customHeight="1"/>
    <row r="35056" ht="15" customHeight="1"/>
    <row r="35057" ht="15" customHeight="1"/>
    <row r="35058" ht="15" customHeight="1"/>
    <row r="35059" ht="15" customHeight="1"/>
    <row r="35060" ht="15" customHeight="1"/>
    <row r="35061" ht="15" customHeight="1"/>
    <row r="35062" ht="15" customHeight="1"/>
    <row r="35063" ht="15" customHeight="1"/>
    <row r="35064" ht="15" customHeight="1"/>
    <row r="35065" ht="15" customHeight="1"/>
    <row r="35066" ht="15" customHeight="1"/>
    <row r="35067" ht="15" customHeight="1"/>
    <row r="35068" ht="15" customHeight="1"/>
    <row r="35069" ht="15" customHeight="1"/>
    <row r="35070" ht="15" customHeight="1"/>
    <row r="35071" ht="15" customHeight="1"/>
    <row r="35072" ht="15" customHeight="1"/>
    <row r="35073" ht="15" customHeight="1"/>
    <row r="35074" ht="15" customHeight="1"/>
    <row r="35075" ht="15" customHeight="1"/>
    <row r="35076" ht="15" customHeight="1"/>
    <row r="35077" ht="15" customHeight="1"/>
    <row r="35078" ht="15" customHeight="1"/>
    <row r="35079" ht="15" customHeight="1"/>
    <row r="35080" ht="15" customHeight="1"/>
    <row r="35081" ht="15" customHeight="1"/>
    <row r="35082" ht="15" customHeight="1"/>
    <row r="35083" ht="15" customHeight="1"/>
    <row r="35084" ht="15" customHeight="1"/>
    <row r="35085" ht="15" customHeight="1"/>
    <row r="35086" ht="15" customHeight="1"/>
    <row r="35087" ht="15" customHeight="1"/>
    <row r="35088" ht="15" customHeight="1"/>
    <row r="35089" ht="15" customHeight="1"/>
    <row r="35090" ht="15" customHeight="1"/>
    <row r="35091" ht="15" customHeight="1"/>
    <row r="35092" ht="15" customHeight="1"/>
    <row r="35093" ht="15" customHeight="1"/>
    <row r="35094" ht="15" customHeight="1"/>
    <row r="35095" ht="15" customHeight="1"/>
    <row r="35096" ht="15" customHeight="1"/>
    <row r="35097" ht="15" customHeight="1"/>
    <row r="35098" ht="15" customHeight="1"/>
    <row r="35099" ht="15" customHeight="1"/>
    <row r="35100" ht="15" customHeight="1"/>
    <row r="35101" ht="15" customHeight="1"/>
    <row r="35102" ht="15" customHeight="1"/>
    <row r="35103" ht="15" customHeight="1"/>
    <row r="35104" ht="15" customHeight="1"/>
    <row r="35105" ht="15" customHeight="1"/>
    <row r="35106" ht="15" customHeight="1"/>
    <row r="35107" ht="15" customHeight="1"/>
    <row r="35108" ht="15" customHeight="1"/>
    <row r="35109" ht="15" customHeight="1"/>
    <row r="35110" ht="15" customHeight="1"/>
    <row r="35111" ht="15" customHeight="1"/>
    <row r="35112" ht="15" customHeight="1"/>
    <row r="35113" ht="15" customHeight="1"/>
    <row r="35114" ht="15" customHeight="1"/>
    <row r="35115" ht="15" customHeight="1"/>
    <row r="35116" ht="15" customHeight="1"/>
    <row r="35117" ht="15" customHeight="1"/>
    <row r="35118" ht="15" customHeight="1"/>
    <row r="35119" ht="15" customHeight="1"/>
    <row r="35120" ht="15" customHeight="1"/>
    <row r="35121" ht="15" customHeight="1"/>
    <row r="35122" ht="15" customHeight="1"/>
    <row r="35123" ht="15" customHeight="1"/>
    <row r="35124" ht="15" customHeight="1"/>
    <row r="35125" ht="15" customHeight="1"/>
    <row r="35126" ht="15" customHeight="1"/>
    <row r="35127" ht="15" customHeight="1"/>
    <row r="35128" ht="15" customHeight="1"/>
    <row r="35129" ht="15" customHeight="1"/>
    <row r="35130" ht="15" customHeight="1"/>
    <row r="35131" ht="15" customHeight="1"/>
    <row r="35132" ht="15" customHeight="1"/>
    <row r="35133" ht="15" customHeight="1"/>
    <row r="35134" ht="15" customHeight="1"/>
    <row r="35135" ht="15" customHeight="1"/>
    <row r="35136" ht="15" customHeight="1"/>
    <row r="35137" ht="15" customHeight="1"/>
    <row r="35138" ht="15" customHeight="1"/>
    <row r="35139" ht="15" customHeight="1"/>
    <row r="35140" ht="15" customHeight="1"/>
    <row r="35141" ht="15" customHeight="1"/>
    <row r="35142" ht="15" customHeight="1"/>
    <row r="35143" ht="15" customHeight="1"/>
    <row r="35144" ht="15" customHeight="1"/>
    <row r="35145" ht="15" customHeight="1"/>
    <row r="35146" ht="15" customHeight="1"/>
    <row r="35147" ht="15" customHeight="1"/>
    <row r="35148" ht="15" customHeight="1"/>
    <row r="35149" ht="15" customHeight="1"/>
    <row r="35150" ht="15" customHeight="1"/>
    <row r="35151" ht="15" customHeight="1"/>
    <row r="35152" ht="15" customHeight="1"/>
    <row r="35153" ht="15" customHeight="1"/>
    <row r="35154" ht="15" customHeight="1"/>
    <row r="35155" ht="15" customHeight="1"/>
    <row r="35156" ht="15" customHeight="1"/>
    <row r="35157" ht="15" customHeight="1"/>
    <row r="35158" ht="15" customHeight="1"/>
    <row r="35159" ht="15" customHeight="1"/>
    <row r="35160" ht="15" customHeight="1"/>
    <row r="35161" ht="15" customHeight="1"/>
    <row r="35162" ht="15" customHeight="1"/>
    <row r="35163" ht="15" customHeight="1"/>
    <row r="35164" ht="15" customHeight="1"/>
    <row r="35165" ht="15" customHeight="1"/>
    <row r="35166" ht="15" customHeight="1"/>
    <row r="35167" ht="15" customHeight="1"/>
    <row r="35168" ht="15" customHeight="1"/>
    <row r="35169" ht="15" customHeight="1"/>
    <row r="35170" ht="15" customHeight="1"/>
    <row r="35171" ht="15" customHeight="1"/>
    <row r="35172" ht="15" customHeight="1"/>
    <row r="35173" ht="15" customHeight="1"/>
    <row r="35174" ht="15" customHeight="1"/>
    <row r="35175" ht="15" customHeight="1"/>
    <row r="35176" ht="15" customHeight="1"/>
    <row r="35177" ht="15" customHeight="1"/>
    <row r="35178" ht="15" customHeight="1"/>
    <row r="35179" ht="15" customHeight="1"/>
    <row r="35180" ht="15" customHeight="1"/>
    <row r="35181" ht="15" customHeight="1"/>
    <row r="35182" ht="15" customHeight="1"/>
    <row r="35183" ht="15" customHeight="1"/>
    <row r="35184" ht="15" customHeight="1"/>
    <row r="35185" ht="15" customHeight="1"/>
    <row r="35186" ht="15" customHeight="1"/>
    <row r="35187" ht="15" customHeight="1"/>
    <row r="35188" ht="15" customHeight="1"/>
    <row r="35189" ht="15" customHeight="1"/>
    <row r="35190" ht="15" customHeight="1"/>
    <row r="35191" ht="15" customHeight="1"/>
    <row r="35192" ht="15" customHeight="1"/>
    <row r="35193" ht="15" customHeight="1"/>
    <row r="35194" ht="15" customHeight="1"/>
    <row r="35195" ht="15" customHeight="1"/>
    <row r="35196" ht="15" customHeight="1"/>
    <row r="35197" ht="15" customHeight="1"/>
    <row r="35198" ht="15" customHeight="1"/>
    <row r="35199" ht="15" customHeight="1"/>
    <row r="35200" ht="15" customHeight="1"/>
    <row r="35201" ht="15" customHeight="1"/>
    <row r="35202" ht="15" customHeight="1"/>
    <row r="35203" ht="15" customHeight="1"/>
    <row r="35204" ht="15" customHeight="1"/>
    <row r="35205" ht="15" customHeight="1"/>
    <row r="35206" ht="15" customHeight="1"/>
    <row r="35207" ht="15" customHeight="1"/>
    <row r="35208" ht="15" customHeight="1"/>
    <row r="35209" ht="15" customHeight="1"/>
    <row r="35210" ht="15" customHeight="1"/>
    <row r="35211" ht="15" customHeight="1"/>
    <row r="35212" ht="15" customHeight="1"/>
    <row r="35213" ht="15" customHeight="1"/>
    <row r="35214" ht="15" customHeight="1"/>
    <row r="35215" ht="15" customHeight="1"/>
    <row r="35216" ht="15" customHeight="1"/>
    <row r="35217" ht="15" customHeight="1"/>
    <row r="35218" ht="15" customHeight="1"/>
    <row r="35219" ht="15" customHeight="1"/>
    <row r="35220" ht="15" customHeight="1"/>
    <row r="35221" ht="15" customHeight="1"/>
    <row r="35222" ht="15" customHeight="1"/>
    <row r="35223" ht="15" customHeight="1"/>
    <row r="35224" ht="15" customHeight="1"/>
    <row r="35225" ht="15" customHeight="1"/>
    <row r="35226" ht="15" customHeight="1"/>
    <row r="35227" ht="15" customHeight="1"/>
    <row r="35228" ht="15" customHeight="1"/>
    <row r="35229" ht="15" customHeight="1"/>
    <row r="35230" ht="15" customHeight="1"/>
    <row r="35231" ht="15" customHeight="1"/>
    <row r="35232" ht="15" customHeight="1"/>
    <row r="35233" ht="15" customHeight="1"/>
    <row r="35234" ht="15" customHeight="1"/>
    <row r="35235" ht="15" customHeight="1"/>
    <row r="35236" ht="15" customHeight="1"/>
    <row r="35237" ht="15" customHeight="1"/>
    <row r="35238" ht="15" customHeight="1"/>
    <row r="35239" ht="15" customHeight="1"/>
    <row r="35240" ht="15" customHeight="1"/>
    <row r="35241" ht="15" customHeight="1"/>
    <row r="35242" ht="15" customHeight="1"/>
    <row r="35243" ht="15" customHeight="1"/>
    <row r="35244" ht="15" customHeight="1"/>
    <row r="35245" ht="15" customHeight="1"/>
    <row r="35246" ht="15" customHeight="1"/>
    <row r="35247" ht="15" customHeight="1"/>
    <row r="35248" ht="15" customHeight="1"/>
    <row r="35249" ht="15" customHeight="1"/>
    <row r="35250" ht="15" customHeight="1"/>
    <row r="35251" ht="15" customHeight="1"/>
    <row r="35252" ht="15" customHeight="1"/>
    <row r="35253" ht="15" customHeight="1"/>
    <row r="35254" ht="15" customHeight="1"/>
    <row r="35255" ht="15" customHeight="1"/>
    <row r="35256" ht="15" customHeight="1"/>
    <row r="35257" ht="15" customHeight="1"/>
    <row r="35258" ht="15" customHeight="1"/>
    <row r="35259" ht="15" customHeight="1"/>
    <row r="35260" ht="15" customHeight="1"/>
    <row r="35261" ht="15" customHeight="1"/>
    <row r="35262" ht="15" customHeight="1"/>
    <row r="35263" ht="15" customHeight="1"/>
    <row r="35264" ht="15" customHeight="1"/>
    <row r="35265" ht="15" customHeight="1"/>
    <row r="35266" ht="15" customHeight="1"/>
    <row r="35267" ht="15" customHeight="1"/>
    <row r="35268" ht="15" customHeight="1"/>
    <row r="35269" ht="15" customHeight="1"/>
    <row r="35270" ht="15" customHeight="1"/>
    <row r="35271" ht="15" customHeight="1"/>
    <row r="35272" ht="15" customHeight="1"/>
    <row r="35273" ht="15" customHeight="1"/>
    <row r="35274" ht="15" customHeight="1"/>
    <row r="35275" ht="15" customHeight="1"/>
    <row r="35276" ht="15" customHeight="1"/>
    <row r="35277" ht="15" customHeight="1"/>
    <row r="35278" ht="15" customHeight="1"/>
    <row r="35279" ht="15" customHeight="1"/>
    <row r="35280" ht="15" customHeight="1"/>
    <row r="35281" ht="15" customHeight="1"/>
    <row r="35282" ht="15" customHeight="1"/>
    <row r="35283" ht="15" customHeight="1"/>
    <row r="35284" ht="15" customHeight="1"/>
    <row r="35285" ht="15" customHeight="1"/>
    <row r="35286" ht="15" customHeight="1"/>
    <row r="35287" ht="15" customHeight="1"/>
    <row r="35288" ht="15" customHeight="1"/>
    <row r="35289" ht="15" customHeight="1"/>
    <row r="35290" ht="15" customHeight="1"/>
    <row r="35291" ht="15" customHeight="1"/>
    <row r="35292" ht="15" customHeight="1"/>
    <row r="35293" ht="15" customHeight="1"/>
    <row r="35294" ht="15" customHeight="1"/>
    <row r="35295" ht="15" customHeight="1"/>
    <row r="35296" ht="15" customHeight="1"/>
    <row r="35297" ht="15" customHeight="1"/>
    <row r="35298" ht="15" customHeight="1"/>
    <row r="35299" ht="15" customHeight="1"/>
    <row r="35300" ht="15" customHeight="1"/>
    <row r="35301" ht="15" customHeight="1"/>
    <row r="35302" ht="15" customHeight="1"/>
    <row r="35303" ht="15" customHeight="1"/>
    <row r="35304" ht="15" customHeight="1"/>
    <row r="35305" ht="15" customHeight="1"/>
    <row r="35306" ht="15" customHeight="1"/>
    <row r="35307" ht="15" customHeight="1"/>
    <row r="35308" ht="15" customHeight="1"/>
    <row r="35309" ht="15" customHeight="1"/>
    <row r="35310" ht="15" customHeight="1"/>
    <row r="35311" ht="15" customHeight="1"/>
    <row r="35312" ht="15" customHeight="1"/>
    <row r="35313" ht="15" customHeight="1"/>
    <row r="35314" ht="15" customHeight="1"/>
    <row r="35315" ht="15" customHeight="1"/>
    <row r="35316" ht="15" customHeight="1"/>
    <row r="35317" ht="15" customHeight="1"/>
    <row r="35318" ht="15" customHeight="1"/>
    <row r="35319" ht="15" customHeight="1"/>
    <row r="35320" ht="15" customHeight="1"/>
    <row r="35321" ht="15" customHeight="1"/>
    <row r="35322" ht="15" customHeight="1"/>
    <row r="35323" ht="15" customHeight="1"/>
    <row r="35324" ht="15" customHeight="1"/>
    <row r="35325" ht="15" customHeight="1"/>
    <row r="35326" ht="15" customHeight="1"/>
    <row r="35327" ht="15" customHeight="1"/>
    <row r="35328" ht="15" customHeight="1"/>
    <row r="35329" ht="15" customHeight="1"/>
    <row r="35330" ht="15" customHeight="1"/>
    <row r="35331" ht="15" customHeight="1"/>
    <row r="35332" ht="15" customHeight="1"/>
    <row r="35333" ht="15" customHeight="1"/>
    <row r="35334" ht="15" customHeight="1"/>
    <row r="35335" ht="15" customHeight="1"/>
    <row r="35336" ht="15" customHeight="1"/>
    <row r="35337" ht="15" customHeight="1"/>
    <row r="35338" ht="15" customHeight="1"/>
    <row r="35339" ht="15" customHeight="1"/>
    <row r="35340" ht="15" customHeight="1"/>
    <row r="35341" ht="15" customHeight="1"/>
    <row r="35342" ht="15" customHeight="1"/>
    <row r="35343" ht="15" customHeight="1"/>
    <row r="35344" ht="15" customHeight="1"/>
    <row r="35345" ht="15" customHeight="1"/>
    <row r="35346" ht="15" customHeight="1"/>
    <row r="35347" ht="15" customHeight="1"/>
    <row r="35348" ht="15" customHeight="1"/>
    <row r="35349" ht="15" customHeight="1"/>
    <row r="35350" ht="15" customHeight="1"/>
    <row r="35351" ht="15" customHeight="1"/>
    <row r="35352" ht="15" customHeight="1"/>
    <row r="35353" ht="15" customHeight="1"/>
    <row r="35354" ht="15" customHeight="1"/>
    <row r="35355" ht="15" customHeight="1"/>
    <row r="35356" ht="15" customHeight="1"/>
    <row r="35357" ht="15" customHeight="1"/>
    <row r="35358" ht="15" customHeight="1"/>
    <row r="35359" ht="15" customHeight="1"/>
    <row r="35360" ht="15" customHeight="1"/>
    <row r="35361" ht="15" customHeight="1"/>
    <row r="35362" ht="15" customHeight="1"/>
    <row r="35363" ht="15" customHeight="1"/>
    <row r="35364" ht="15" customHeight="1"/>
    <row r="35365" ht="15" customHeight="1"/>
    <row r="35366" ht="15" customHeight="1"/>
    <row r="35367" ht="15" customHeight="1"/>
    <row r="35368" ht="15" customHeight="1"/>
    <row r="35369" ht="15" customHeight="1"/>
    <row r="35370" ht="15" customHeight="1"/>
    <row r="35371" ht="15" customHeight="1"/>
    <row r="35372" ht="15" customHeight="1"/>
    <row r="35373" ht="15" customHeight="1"/>
    <row r="35374" ht="15" customHeight="1"/>
    <row r="35375" ht="15" customHeight="1"/>
    <row r="35376" ht="15" customHeight="1"/>
    <row r="35377" ht="15" customHeight="1"/>
    <row r="35378" ht="15" customHeight="1"/>
    <row r="35379" ht="15" customHeight="1"/>
    <row r="35380" ht="15" customHeight="1"/>
    <row r="35381" ht="15" customHeight="1"/>
    <row r="35382" ht="15" customHeight="1"/>
    <row r="35383" ht="15" customHeight="1"/>
    <row r="35384" ht="15" customHeight="1"/>
    <row r="35385" ht="15" customHeight="1"/>
    <row r="35386" ht="15" customHeight="1"/>
    <row r="35387" ht="15" customHeight="1"/>
    <row r="35388" ht="15" customHeight="1"/>
    <row r="35389" ht="15" customHeight="1"/>
    <row r="35390" ht="15" customHeight="1"/>
    <row r="35391" ht="15" customHeight="1"/>
    <row r="35392" ht="15" customHeight="1"/>
    <row r="35393" ht="15" customHeight="1"/>
    <row r="35394" ht="15" customHeight="1"/>
    <row r="35395" ht="15" customHeight="1"/>
    <row r="35396" ht="15" customHeight="1"/>
    <row r="35397" ht="15" customHeight="1"/>
    <row r="35398" ht="15" customHeight="1"/>
    <row r="35399" ht="15" customHeight="1"/>
    <row r="35400" ht="15" customHeight="1"/>
    <row r="35401" ht="15" customHeight="1"/>
    <row r="35402" ht="15" customHeight="1"/>
    <row r="35403" ht="15" customHeight="1"/>
    <row r="35404" ht="15" customHeight="1"/>
    <row r="35405" ht="15" customHeight="1"/>
    <row r="35406" ht="15" customHeight="1"/>
    <row r="35407" ht="15" customHeight="1"/>
    <row r="35408" ht="15" customHeight="1"/>
    <row r="35409" ht="15" customHeight="1"/>
    <row r="35410" ht="15" customHeight="1"/>
    <row r="35411" ht="15" customHeight="1"/>
    <row r="35412" ht="15" customHeight="1"/>
    <row r="35413" ht="15" customHeight="1"/>
    <row r="35414" ht="15" customHeight="1"/>
    <row r="35415" ht="15" customHeight="1"/>
    <row r="35416" ht="15" customHeight="1"/>
    <row r="35417" ht="15" customHeight="1"/>
    <row r="35418" ht="15" customHeight="1"/>
    <row r="35419" ht="15" customHeight="1"/>
    <row r="35420" ht="15" customHeight="1"/>
    <row r="35421" ht="15" customHeight="1"/>
    <row r="35422" ht="15" customHeight="1"/>
    <row r="35423" ht="15" customHeight="1"/>
    <row r="35424" ht="15" customHeight="1"/>
    <row r="35425" ht="15" customHeight="1"/>
    <row r="35426" ht="15" customHeight="1"/>
    <row r="35427" ht="15" customHeight="1"/>
    <row r="35428" ht="15" customHeight="1"/>
    <row r="35429" ht="15" customHeight="1"/>
    <row r="35430" ht="15" customHeight="1"/>
    <row r="35431" ht="15" customHeight="1"/>
    <row r="35432" ht="15" customHeight="1"/>
    <row r="35433" ht="15" customHeight="1"/>
    <row r="35434" ht="15" customHeight="1"/>
    <row r="35435" ht="15" customHeight="1"/>
    <row r="35436" ht="15" customHeight="1"/>
    <row r="35437" ht="15" customHeight="1"/>
    <row r="35438" ht="15" customHeight="1"/>
    <row r="35439" ht="15" customHeight="1"/>
    <row r="35440" ht="15" customHeight="1"/>
    <row r="35441" ht="15" customHeight="1"/>
    <row r="35442" ht="15" customHeight="1"/>
    <row r="35443" ht="15" customHeight="1"/>
    <row r="35444" ht="15" customHeight="1"/>
    <row r="35445" ht="15" customHeight="1"/>
    <row r="35446" ht="15" customHeight="1"/>
    <row r="35447" ht="15" customHeight="1"/>
    <row r="35448" ht="15" customHeight="1"/>
    <row r="35449" ht="15" customHeight="1"/>
    <row r="35450" ht="15" customHeight="1"/>
    <row r="35451" ht="15" customHeight="1"/>
    <row r="35452" ht="15" customHeight="1"/>
    <row r="35453" ht="15" customHeight="1"/>
    <row r="35454" ht="15" customHeight="1"/>
    <row r="35455" ht="15" customHeight="1"/>
    <row r="35456" ht="15" customHeight="1"/>
    <row r="35457" ht="15" customHeight="1"/>
    <row r="35458" ht="15" customHeight="1"/>
    <row r="35459" ht="15" customHeight="1"/>
    <row r="35460" ht="15" customHeight="1"/>
    <row r="35461" ht="15" customHeight="1"/>
    <row r="35462" ht="15" customHeight="1"/>
    <row r="35463" ht="15" customHeight="1"/>
    <row r="35464" ht="15" customHeight="1"/>
    <row r="35465" ht="15" customHeight="1"/>
    <row r="35466" ht="15" customHeight="1"/>
    <row r="35467" ht="15" customHeight="1"/>
    <row r="35468" ht="15" customHeight="1"/>
    <row r="35469" ht="15" customHeight="1"/>
    <row r="35470" ht="15" customHeight="1"/>
    <row r="35471" ht="15" customHeight="1"/>
    <row r="35472" ht="15" customHeight="1"/>
    <row r="35473" ht="15" customHeight="1"/>
    <row r="35474" ht="15" customHeight="1"/>
    <row r="35475" ht="15" customHeight="1"/>
    <row r="35476" ht="15" customHeight="1"/>
    <row r="35477" ht="15" customHeight="1"/>
    <row r="35478" ht="15" customHeight="1"/>
    <row r="35479" ht="15" customHeight="1"/>
    <row r="35480" ht="15" customHeight="1"/>
    <row r="35481" ht="15" customHeight="1"/>
    <row r="35482" ht="15" customHeight="1"/>
    <row r="35483" ht="15" customHeight="1"/>
    <row r="35484" ht="15" customHeight="1"/>
    <row r="35485" ht="15" customHeight="1"/>
    <row r="35486" ht="15" customHeight="1"/>
    <row r="35487" ht="15" customHeight="1"/>
    <row r="35488" ht="15" customHeight="1"/>
    <row r="35489" ht="15" customHeight="1"/>
    <row r="35490" ht="15" customHeight="1"/>
    <row r="35491" ht="15" customHeight="1"/>
    <row r="35492" ht="15" customHeight="1"/>
    <row r="35493" ht="15" customHeight="1"/>
    <row r="35494" ht="15" customHeight="1"/>
    <row r="35495" ht="15" customHeight="1"/>
    <row r="35496" ht="15" customHeight="1"/>
    <row r="35497" ht="15" customHeight="1"/>
    <row r="35498" ht="15" customHeight="1"/>
    <row r="35499" ht="15" customHeight="1"/>
    <row r="35500" ht="15" customHeight="1"/>
    <row r="35501" ht="15" customHeight="1"/>
    <row r="35502" ht="15" customHeight="1"/>
    <row r="35503" ht="15" customHeight="1"/>
    <row r="35504" ht="15" customHeight="1"/>
    <row r="35505" ht="15" customHeight="1"/>
    <row r="35506" ht="15" customHeight="1"/>
    <row r="35507" ht="15" customHeight="1"/>
    <row r="35508" ht="15" customHeight="1"/>
    <row r="35509" ht="15" customHeight="1"/>
    <row r="35510" ht="15" customHeight="1"/>
    <row r="35511" ht="15" customHeight="1"/>
    <row r="35512" ht="15" customHeight="1"/>
    <row r="35513" ht="15" customHeight="1"/>
    <row r="35514" ht="15" customHeight="1"/>
    <row r="35515" ht="15" customHeight="1"/>
    <row r="35516" ht="15" customHeight="1"/>
    <row r="35517" ht="15" customHeight="1"/>
    <row r="35518" ht="15" customHeight="1"/>
    <row r="35519" ht="15" customHeight="1"/>
    <row r="35520" ht="15" customHeight="1"/>
    <row r="35521" ht="15" customHeight="1"/>
    <row r="35522" ht="15" customHeight="1"/>
    <row r="35523" ht="15" customHeight="1"/>
    <row r="35524" ht="15" customHeight="1"/>
    <row r="35525" ht="15" customHeight="1"/>
    <row r="35526" ht="15" customHeight="1"/>
    <row r="35527" ht="15" customHeight="1"/>
    <row r="35528" ht="15" customHeight="1"/>
    <row r="35529" ht="15" customHeight="1"/>
    <row r="35530" ht="15" customHeight="1"/>
    <row r="35531" ht="15" customHeight="1"/>
    <row r="35532" ht="15" customHeight="1"/>
    <row r="35533" ht="15" customHeight="1"/>
    <row r="35534" ht="15" customHeight="1"/>
    <row r="35535" ht="15" customHeight="1"/>
    <row r="35536" ht="15" customHeight="1"/>
    <row r="35537" ht="15" customHeight="1"/>
    <row r="35538" ht="15" customHeight="1"/>
    <row r="35539" ht="15" customHeight="1"/>
    <row r="35540" ht="15" customHeight="1"/>
    <row r="35541" ht="15" customHeight="1"/>
    <row r="35542" ht="15" customHeight="1"/>
    <row r="35543" ht="15" customHeight="1"/>
    <row r="35544" ht="15" customHeight="1"/>
    <row r="35545" ht="15" customHeight="1"/>
    <row r="35546" ht="15" customHeight="1"/>
    <row r="35547" ht="15" customHeight="1"/>
    <row r="35548" ht="15" customHeight="1"/>
    <row r="35549" ht="15" customHeight="1"/>
    <row r="35550" ht="15" customHeight="1"/>
    <row r="35551" ht="15" customHeight="1"/>
    <row r="35552" ht="15" customHeight="1"/>
    <row r="35553" ht="15" customHeight="1"/>
    <row r="35554" ht="15" customHeight="1"/>
    <row r="35555" ht="15" customHeight="1"/>
    <row r="35556" ht="15" customHeight="1"/>
    <row r="35557" ht="15" customHeight="1"/>
    <row r="35558" ht="15" customHeight="1"/>
    <row r="35559" ht="15" customHeight="1"/>
    <row r="35560" ht="15" customHeight="1"/>
    <row r="35561" ht="15" customHeight="1"/>
    <row r="35562" ht="15" customHeight="1"/>
    <row r="35563" ht="15" customHeight="1"/>
    <row r="35564" ht="15" customHeight="1"/>
    <row r="35565" ht="15" customHeight="1"/>
    <row r="35566" ht="15" customHeight="1"/>
    <row r="35567" ht="15" customHeight="1"/>
    <row r="35568" ht="15" customHeight="1"/>
    <row r="35569" ht="15" customHeight="1"/>
    <row r="35570" ht="15" customHeight="1"/>
    <row r="35571" ht="15" customHeight="1"/>
    <row r="35572" ht="15" customHeight="1"/>
    <row r="35573" ht="15" customHeight="1"/>
    <row r="35574" ht="15" customHeight="1"/>
    <row r="35575" ht="15" customHeight="1"/>
    <row r="35576" ht="15" customHeight="1"/>
    <row r="35577" ht="15" customHeight="1"/>
    <row r="35578" ht="15" customHeight="1"/>
    <row r="35579" ht="15" customHeight="1"/>
    <row r="35580" ht="15" customHeight="1"/>
    <row r="35581" ht="15" customHeight="1"/>
    <row r="35582" ht="15" customHeight="1"/>
    <row r="35583" ht="15" customHeight="1"/>
    <row r="35584" ht="15" customHeight="1"/>
    <row r="35585" ht="15" customHeight="1"/>
    <row r="35586" ht="15" customHeight="1"/>
    <row r="35587" ht="15" customHeight="1"/>
    <row r="35588" ht="15" customHeight="1"/>
    <row r="35589" ht="15" customHeight="1"/>
    <row r="35590" ht="15" customHeight="1"/>
    <row r="35591" ht="15" customHeight="1"/>
    <row r="35592" ht="15" customHeight="1"/>
    <row r="35593" ht="15" customHeight="1"/>
    <row r="35594" ht="15" customHeight="1"/>
    <row r="35595" ht="15" customHeight="1"/>
    <row r="35596" ht="15" customHeight="1"/>
    <row r="35597" ht="15" customHeight="1"/>
    <row r="35598" ht="15" customHeight="1"/>
    <row r="35599" ht="15" customHeight="1"/>
    <row r="35600" ht="15" customHeight="1"/>
    <row r="35601" ht="15" customHeight="1"/>
    <row r="35602" ht="15" customHeight="1"/>
    <row r="35603" ht="15" customHeight="1"/>
    <row r="35604" ht="15" customHeight="1"/>
    <row r="35605" ht="15" customHeight="1"/>
    <row r="35606" ht="15" customHeight="1"/>
    <row r="35607" ht="15" customHeight="1"/>
    <row r="35608" ht="15" customHeight="1"/>
    <row r="35609" ht="15" customHeight="1"/>
    <row r="35610" ht="15" customHeight="1"/>
    <row r="35611" ht="15" customHeight="1"/>
    <row r="35612" ht="15" customHeight="1"/>
    <row r="35613" ht="15" customHeight="1"/>
    <row r="35614" ht="15" customHeight="1"/>
    <row r="35615" ht="15" customHeight="1"/>
    <row r="35616" ht="15" customHeight="1"/>
    <row r="35617" ht="15" customHeight="1"/>
    <row r="35618" ht="15" customHeight="1"/>
    <row r="35619" ht="15" customHeight="1"/>
    <row r="35620" ht="15" customHeight="1"/>
    <row r="35621" ht="15" customHeight="1"/>
    <row r="35622" ht="15" customHeight="1"/>
    <row r="35623" ht="15" customHeight="1"/>
    <row r="35624" ht="15" customHeight="1"/>
    <row r="35625" ht="15" customHeight="1"/>
    <row r="35626" ht="15" customHeight="1"/>
    <row r="35627" ht="15" customHeight="1"/>
    <row r="35628" ht="15" customHeight="1"/>
    <row r="35629" ht="15" customHeight="1"/>
    <row r="35630" ht="15" customHeight="1"/>
    <row r="35631" ht="15" customHeight="1"/>
    <row r="35632" ht="15" customHeight="1"/>
    <row r="35633" ht="15" customHeight="1"/>
    <row r="35634" ht="15" customHeight="1"/>
    <row r="35635" ht="15" customHeight="1"/>
    <row r="35636" ht="15" customHeight="1"/>
    <row r="35637" ht="15" customHeight="1"/>
    <row r="35638" ht="15" customHeight="1"/>
    <row r="35639" ht="15" customHeight="1"/>
    <row r="35640" ht="15" customHeight="1"/>
    <row r="35641" ht="15" customHeight="1"/>
    <row r="35642" ht="15" customHeight="1"/>
    <row r="35643" ht="15" customHeight="1"/>
    <row r="35644" ht="15" customHeight="1"/>
    <row r="35645" ht="15" customHeight="1"/>
    <row r="35646" ht="15" customHeight="1"/>
    <row r="35647" ht="15" customHeight="1"/>
    <row r="35648" ht="15" customHeight="1"/>
    <row r="35649" ht="15" customHeight="1"/>
    <row r="35650" ht="15" customHeight="1"/>
    <row r="35651" ht="15" customHeight="1"/>
    <row r="35652" ht="15" customHeight="1"/>
    <row r="35653" ht="15" customHeight="1"/>
    <row r="35654" ht="15" customHeight="1"/>
    <row r="35655" ht="15" customHeight="1"/>
    <row r="35656" ht="15" customHeight="1"/>
    <row r="35657" ht="15" customHeight="1"/>
    <row r="35658" ht="15" customHeight="1"/>
    <row r="35659" ht="15" customHeight="1"/>
    <row r="35660" ht="15" customHeight="1"/>
    <row r="35661" ht="15" customHeight="1"/>
    <row r="35662" ht="15" customHeight="1"/>
    <row r="35663" ht="15" customHeight="1"/>
    <row r="35664" ht="15" customHeight="1"/>
    <row r="35665" ht="15" customHeight="1"/>
    <row r="35666" ht="15" customHeight="1"/>
    <row r="35667" ht="15" customHeight="1"/>
    <row r="35668" ht="15" customHeight="1"/>
    <row r="35669" ht="15" customHeight="1"/>
    <row r="35670" ht="15" customHeight="1"/>
    <row r="35671" ht="15" customHeight="1"/>
    <row r="35672" ht="15" customHeight="1"/>
    <row r="35673" ht="15" customHeight="1"/>
    <row r="35674" ht="15" customHeight="1"/>
    <row r="35675" ht="15" customHeight="1"/>
    <row r="35676" ht="15" customHeight="1"/>
    <row r="35677" ht="15" customHeight="1"/>
    <row r="35678" ht="15" customHeight="1"/>
    <row r="35679" ht="15" customHeight="1"/>
    <row r="35680" ht="15" customHeight="1"/>
    <row r="35681" ht="15" customHeight="1"/>
    <row r="35682" ht="15" customHeight="1"/>
    <row r="35683" ht="15" customHeight="1"/>
    <row r="35684" ht="15" customHeight="1"/>
    <row r="35685" ht="15" customHeight="1"/>
    <row r="35686" ht="15" customHeight="1"/>
    <row r="35687" ht="15" customHeight="1"/>
    <row r="35688" ht="15" customHeight="1"/>
    <row r="35689" ht="15" customHeight="1"/>
    <row r="35690" ht="15" customHeight="1"/>
    <row r="35691" ht="15" customHeight="1"/>
    <row r="35692" ht="15" customHeight="1"/>
    <row r="35693" ht="15" customHeight="1"/>
    <row r="35694" ht="15" customHeight="1"/>
    <row r="35695" ht="15" customHeight="1"/>
    <row r="35696" ht="15" customHeight="1"/>
    <row r="35697" ht="15" customHeight="1"/>
    <row r="35698" ht="15" customHeight="1"/>
    <row r="35699" ht="15" customHeight="1"/>
    <row r="35700" ht="15" customHeight="1"/>
    <row r="35701" ht="15" customHeight="1"/>
    <row r="35702" ht="15" customHeight="1"/>
    <row r="35703" ht="15" customHeight="1"/>
    <row r="35704" ht="15" customHeight="1"/>
    <row r="35705" ht="15" customHeight="1"/>
    <row r="35706" ht="15" customHeight="1"/>
    <row r="35707" ht="15" customHeight="1"/>
    <row r="35708" ht="15" customHeight="1"/>
    <row r="35709" ht="15" customHeight="1"/>
    <row r="35710" ht="15" customHeight="1"/>
    <row r="35711" ht="15" customHeight="1"/>
    <row r="35712" ht="15" customHeight="1"/>
    <row r="35713" ht="15" customHeight="1"/>
    <row r="35714" ht="15" customHeight="1"/>
    <row r="35715" ht="15" customHeight="1"/>
    <row r="35716" ht="15" customHeight="1"/>
    <row r="35717" ht="15" customHeight="1"/>
    <row r="35718" ht="15" customHeight="1"/>
    <row r="35719" ht="15" customHeight="1"/>
    <row r="35720" ht="15" customHeight="1"/>
    <row r="35721" ht="15" customHeight="1"/>
    <row r="35722" ht="15" customHeight="1"/>
    <row r="35723" ht="15" customHeight="1"/>
    <row r="35724" ht="15" customHeight="1"/>
    <row r="35725" ht="15" customHeight="1"/>
    <row r="35726" ht="15" customHeight="1"/>
    <row r="35727" ht="15" customHeight="1"/>
    <row r="35728" ht="15" customHeight="1"/>
    <row r="35729" ht="15" customHeight="1"/>
    <row r="35730" ht="15" customHeight="1"/>
    <row r="35731" ht="15" customHeight="1"/>
    <row r="35732" ht="15" customHeight="1"/>
    <row r="35733" ht="15" customHeight="1"/>
    <row r="35734" ht="15" customHeight="1"/>
    <row r="35735" ht="15" customHeight="1"/>
    <row r="35736" ht="15" customHeight="1"/>
    <row r="35737" ht="15" customHeight="1"/>
    <row r="35738" ht="15" customHeight="1"/>
    <row r="35739" ht="15" customHeight="1"/>
    <row r="35740" ht="15" customHeight="1"/>
    <row r="35741" ht="15" customHeight="1"/>
    <row r="35742" ht="15" customHeight="1"/>
    <row r="35743" ht="15" customHeight="1"/>
    <row r="35744" ht="15" customHeight="1"/>
    <row r="35745" ht="15" customHeight="1"/>
    <row r="35746" ht="15" customHeight="1"/>
    <row r="35747" ht="15" customHeight="1"/>
    <row r="35748" ht="15" customHeight="1"/>
    <row r="35749" ht="15" customHeight="1"/>
    <row r="35750" ht="15" customHeight="1"/>
    <row r="35751" ht="15" customHeight="1"/>
    <row r="35752" ht="15" customHeight="1"/>
    <row r="35753" ht="15" customHeight="1"/>
    <row r="35754" ht="15" customHeight="1"/>
    <row r="35755" ht="15" customHeight="1"/>
    <row r="35756" ht="15" customHeight="1"/>
    <row r="35757" ht="15" customHeight="1"/>
    <row r="35758" ht="15" customHeight="1"/>
    <row r="35759" ht="15" customHeight="1"/>
    <row r="35760" ht="15" customHeight="1"/>
    <row r="35761" ht="15" customHeight="1"/>
    <row r="35762" ht="15" customHeight="1"/>
    <row r="35763" ht="15" customHeight="1"/>
    <row r="35764" ht="15" customHeight="1"/>
    <row r="35765" ht="15" customHeight="1"/>
    <row r="35766" ht="15" customHeight="1"/>
    <row r="35767" ht="15" customHeight="1"/>
    <row r="35768" ht="15" customHeight="1"/>
    <row r="35769" ht="15" customHeight="1"/>
    <row r="35770" ht="15" customHeight="1"/>
    <row r="35771" ht="15" customHeight="1"/>
    <row r="35772" ht="15" customHeight="1"/>
    <row r="35773" ht="15" customHeight="1"/>
    <row r="35774" ht="15" customHeight="1"/>
    <row r="35775" ht="15" customHeight="1"/>
    <row r="35776" ht="15" customHeight="1"/>
    <row r="35777" ht="15" customHeight="1"/>
    <row r="35778" ht="15" customHeight="1"/>
    <row r="35779" ht="15" customHeight="1"/>
    <row r="35780" ht="15" customHeight="1"/>
    <row r="35781" ht="15" customHeight="1"/>
    <row r="35782" ht="15" customHeight="1"/>
    <row r="35783" ht="15" customHeight="1"/>
    <row r="35784" ht="15" customHeight="1"/>
    <row r="35785" ht="15" customHeight="1"/>
    <row r="35786" ht="15" customHeight="1"/>
    <row r="35787" ht="15" customHeight="1"/>
    <row r="35788" ht="15" customHeight="1"/>
    <row r="35789" ht="15" customHeight="1"/>
    <row r="35790" ht="15" customHeight="1"/>
    <row r="35791" ht="15" customHeight="1"/>
    <row r="35792" ht="15" customHeight="1"/>
    <row r="35793" ht="15" customHeight="1"/>
    <row r="35794" ht="15" customHeight="1"/>
    <row r="35795" ht="15" customHeight="1"/>
    <row r="35796" ht="15" customHeight="1"/>
    <row r="35797" ht="15" customHeight="1"/>
    <row r="35798" ht="15" customHeight="1"/>
    <row r="35799" ht="15" customHeight="1"/>
    <row r="35800" ht="15" customHeight="1"/>
    <row r="35801" ht="15" customHeight="1"/>
    <row r="35802" ht="15" customHeight="1"/>
    <row r="35803" ht="15" customHeight="1"/>
    <row r="35804" ht="15" customHeight="1"/>
    <row r="35805" ht="15" customHeight="1"/>
    <row r="35806" ht="15" customHeight="1"/>
    <row r="35807" ht="15" customHeight="1"/>
    <row r="35808" ht="15" customHeight="1"/>
    <row r="35809" ht="15" customHeight="1"/>
    <row r="35810" ht="15" customHeight="1"/>
    <row r="35811" ht="15" customHeight="1"/>
    <row r="35812" ht="15" customHeight="1"/>
    <row r="35813" ht="15" customHeight="1"/>
    <row r="35814" ht="15" customHeight="1"/>
    <row r="35815" ht="15" customHeight="1"/>
    <row r="35816" ht="15" customHeight="1"/>
    <row r="35817" ht="15" customHeight="1"/>
    <row r="35818" ht="15" customHeight="1"/>
    <row r="35819" ht="15" customHeight="1"/>
    <row r="35820" ht="15" customHeight="1"/>
    <row r="35821" ht="15" customHeight="1"/>
    <row r="35822" ht="15" customHeight="1"/>
    <row r="35823" ht="15" customHeight="1"/>
    <row r="35824" ht="15" customHeight="1"/>
    <row r="35825" ht="15" customHeight="1"/>
    <row r="35826" ht="15" customHeight="1"/>
    <row r="35827" ht="15" customHeight="1"/>
    <row r="35828" ht="15" customHeight="1"/>
    <row r="35829" ht="15" customHeight="1"/>
    <row r="35830" ht="15" customHeight="1"/>
    <row r="35831" ht="15" customHeight="1"/>
    <row r="35832" ht="15" customHeight="1"/>
    <row r="35833" ht="15" customHeight="1"/>
    <row r="35834" ht="15" customHeight="1"/>
    <row r="35835" ht="15" customHeight="1"/>
    <row r="35836" ht="15" customHeight="1"/>
    <row r="35837" ht="15" customHeight="1"/>
    <row r="35838" ht="15" customHeight="1"/>
    <row r="35839" ht="15" customHeight="1"/>
    <row r="35840" ht="15" customHeight="1"/>
    <row r="35841" ht="15" customHeight="1"/>
    <row r="35842" ht="15" customHeight="1"/>
    <row r="35843" ht="15" customHeight="1"/>
    <row r="35844" ht="15" customHeight="1"/>
    <row r="35845" ht="15" customHeight="1"/>
    <row r="35846" ht="15" customHeight="1"/>
    <row r="35847" ht="15" customHeight="1"/>
    <row r="35848" ht="15" customHeight="1"/>
    <row r="35849" ht="15" customHeight="1"/>
    <row r="35850" ht="15" customHeight="1"/>
    <row r="35851" ht="15" customHeight="1"/>
    <row r="35852" ht="15" customHeight="1"/>
    <row r="35853" ht="15" customHeight="1"/>
    <row r="35854" ht="15" customHeight="1"/>
    <row r="35855" ht="15" customHeight="1"/>
    <row r="35856" ht="15" customHeight="1"/>
    <row r="35857" ht="15" customHeight="1"/>
    <row r="35858" ht="15" customHeight="1"/>
    <row r="35859" ht="15" customHeight="1"/>
    <row r="35860" ht="15" customHeight="1"/>
    <row r="35861" ht="15" customHeight="1"/>
    <row r="35862" ht="15" customHeight="1"/>
    <row r="35863" ht="15" customHeight="1"/>
    <row r="35864" ht="15" customHeight="1"/>
    <row r="35865" ht="15" customHeight="1"/>
    <row r="35866" ht="15" customHeight="1"/>
    <row r="35867" ht="15" customHeight="1"/>
    <row r="35868" ht="15" customHeight="1"/>
    <row r="35869" ht="15" customHeight="1"/>
    <row r="35870" ht="15" customHeight="1"/>
    <row r="35871" ht="15" customHeight="1"/>
    <row r="35872" ht="15" customHeight="1"/>
    <row r="35873" ht="15" customHeight="1"/>
    <row r="35874" ht="15" customHeight="1"/>
    <row r="35875" ht="15" customHeight="1"/>
    <row r="35876" ht="15" customHeight="1"/>
    <row r="35877" ht="15" customHeight="1"/>
    <row r="35878" ht="15" customHeight="1"/>
    <row r="35879" ht="15" customHeight="1"/>
    <row r="35880" ht="15" customHeight="1"/>
    <row r="35881" ht="15" customHeight="1"/>
    <row r="35882" ht="15" customHeight="1"/>
    <row r="35883" ht="15" customHeight="1"/>
    <row r="35884" ht="15" customHeight="1"/>
    <row r="35885" ht="15" customHeight="1"/>
    <row r="35886" ht="15" customHeight="1"/>
    <row r="35887" ht="15" customHeight="1"/>
    <row r="35888" ht="15" customHeight="1"/>
    <row r="35889" ht="15" customHeight="1"/>
    <row r="35890" ht="15" customHeight="1"/>
    <row r="35891" ht="15" customHeight="1"/>
    <row r="35892" ht="15" customHeight="1"/>
    <row r="35893" ht="15" customHeight="1"/>
    <row r="35894" ht="15" customHeight="1"/>
    <row r="35895" ht="15" customHeight="1"/>
    <row r="35896" ht="15" customHeight="1"/>
    <row r="35897" ht="15" customHeight="1"/>
    <row r="35898" ht="15" customHeight="1"/>
    <row r="35899" ht="15" customHeight="1"/>
    <row r="35900" ht="15" customHeight="1"/>
    <row r="35901" ht="15" customHeight="1"/>
    <row r="35902" ht="15" customHeight="1"/>
    <row r="35903" ht="15" customHeight="1"/>
    <row r="35904" ht="15" customHeight="1"/>
    <row r="35905" ht="15" customHeight="1"/>
    <row r="35906" ht="15" customHeight="1"/>
    <row r="35907" ht="15" customHeight="1"/>
    <row r="35908" ht="15" customHeight="1"/>
    <row r="35909" ht="15" customHeight="1"/>
    <row r="35910" ht="15" customHeight="1"/>
    <row r="35911" ht="15" customHeight="1"/>
    <row r="35912" ht="15" customHeight="1"/>
    <row r="35913" ht="15" customHeight="1"/>
    <row r="35914" ht="15" customHeight="1"/>
    <row r="35915" ht="15" customHeight="1"/>
    <row r="35916" ht="15" customHeight="1"/>
    <row r="35917" ht="15" customHeight="1"/>
    <row r="35918" ht="15" customHeight="1"/>
    <row r="35919" ht="15" customHeight="1"/>
    <row r="35920" ht="15" customHeight="1"/>
    <row r="35921" ht="15" customHeight="1"/>
    <row r="35922" ht="15" customHeight="1"/>
    <row r="35923" ht="15" customHeight="1"/>
    <row r="35924" ht="15" customHeight="1"/>
    <row r="35925" ht="15" customHeight="1"/>
    <row r="35926" ht="15" customHeight="1"/>
    <row r="35927" ht="15" customHeight="1"/>
    <row r="35928" ht="15" customHeight="1"/>
    <row r="35929" ht="15" customHeight="1"/>
    <row r="35930" ht="15" customHeight="1"/>
    <row r="35931" ht="15" customHeight="1"/>
    <row r="35932" ht="15" customHeight="1"/>
    <row r="35933" ht="15" customHeight="1"/>
    <row r="35934" ht="15" customHeight="1"/>
    <row r="35935" ht="15" customHeight="1"/>
    <row r="35936" ht="15" customHeight="1"/>
    <row r="35937" ht="15" customHeight="1"/>
    <row r="35938" ht="15" customHeight="1"/>
    <row r="35939" ht="15" customHeight="1"/>
    <row r="35940" ht="15" customHeight="1"/>
    <row r="35941" ht="15" customHeight="1"/>
    <row r="35942" ht="15" customHeight="1"/>
    <row r="35943" ht="15" customHeight="1"/>
    <row r="35944" ht="15" customHeight="1"/>
    <row r="35945" ht="15" customHeight="1"/>
    <row r="35946" ht="15" customHeight="1"/>
    <row r="35947" ht="15" customHeight="1"/>
    <row r="35948" ht="15" customHeight="1"/>
    <row r="35949" ht="15" customHeight="1"/>
    <row r="35950" ht="15" customHeight="1"/>
    <row r="35951" ht="15" customHeight="1"/>
    <row r="35952" ht="15" customHeight="1"/>
    <row r="35953" ht="15" customHeight="1"/>
    <row r="35954" ht="15" customHeight="1"/>
    <row r="35955" ht="15" customHeight="1"/>
    <row r="35956" ht="15" customHeight="1"/>
    <row r="35957" ht="15" customHeight="1"/>
    <row r="35958" ht="15" customHeight="1"/>
    <row r="35959" ht="15" customHeight="1"/>
    <row r="35960" ht="15" customHeight="1"/>
    <row r="35961" ht="15" customHeight="1"/>
    <row r="35962" ht="15" customHeight="1"/>
    <row r="35963" ht="15" customHeight="1"/>
    <row r="35964" ht="15" customHeight="1"/>
    <row r="35965" ht="15" customHeight="1"/>
    <row r="35966" ht="15" customHeight="1"/>
    <row r="35967" ht="15" customHeight="1"/>
    <row r="35968" ht="15" customHeight="1"/>
    <row r="35969" ht="15" customHeight="1"/>
    <row r="35970" ht="15" customHeight="1"/>
    <row r="35971" ht="15" customHeight="1"/>
    <row r="35972" ht="15" customHeight="1"/>
    <row r="35973" ht="15" customHeight="1"/>
    <row r="35974" ht="15" customHeight="1"/>
    <row r="35975" ht="15" customHeight="1"/>
    <row r="35976" ht="15" customHeight="1"/>
    <row r="35977" ht="15" customHeight="1"/>
    <row r="35978" ht="15" customHeight="1"/>
    <row r="35979" ht="15" customHeight="1"/>
    <row r="35980" ht="15" customHeight="1"/>
    <row r="35981" ht="15" customHeight="1"/>
    <row r="35982" ht="15" customHeight="1"/>
    <row r="35983" ht="15" customHeight="1"/>
    <row r="35984" ht="15" customHeight="1"/>
    <row r="35985" ht="15" customHeight="1"/>
    <row r="35986" ht="15" customHeight="1"/>
    <row r="35987" ht="15" customHeight="1"/>
    <row r="35988" ht="15" customHeight="1"/>
    <row r="35989" ht="15" customHeight="1"/>
    <row r="35990" ht="15" customHeight="1"/>
    <row r="35991" ht="15" customHeight="1"/>
    <row r="35992" ht="15" customHeight="1"/>
    <row r="35993" ht="15" customHeight="1"/>
    <row r="35994" ht="15" customHeight="1"/>
    <row r="35995" ht="15" customHeight="1"/>
    <row r="35996" ht="15" customHeight="1"/>
    <row r="35997" ht="15" customHeight="1"/>
    <row r="35998" ht="15" customHeight="1"/>
    <row r="35999" ht="15" customHeight="1"/>
    <row r="36000" ht="15" customHeight="1"/>
    <row r="36001" ht="15" customHeight="1"/>
    <row r="36002" ht="15" customHeight="1"/>
    <row r="36003" ht="15" customHeight="1"/>
    <row r="36004" ht="15" customHeight="1"/>
    <row r="36005" ht="15" customHeight="1"/>
    <row r="36006" ht="15" customHeight="1"/>
    <row r="36007" ht="15" customHeight="1"/>
    <row r="36008" ht="15" customHeight="1"/>
    <row r="36009" ht="15" customHeight="1"/>
    <row r="36010" ht="15" customHeight="1"/>
    <row r="36011" ht="15" customHeight="1"/>
    <row r="36012" ht="15" customHeight="1"/>
    <row r="36013" ht="15" customHeight="1"/>
    <row r="36014" ht="15" customHeight="1"/>
    <row r="36015" ht="15" customHeight="1"/>
    <row r="36016" ht="15" customHeight="1"/>
    <row r="36017" ht="15" customHeight="1"/>
    <row r="36018" ht="15" customHeight="1"/>
    <row r="36019" ht="15" customHeight="1"/>
    <row r="36020" ht="15" customHeight="1"/>
    <row r="36021" ht="15" customHeight="1"/>
    <row r="36022" ht="15" customHeight="1"/>
    <row r="36023" ht="15" customHeight="1"/>
    <row r="36024" ht="15" customHeight="1"/>
    <row r="36025" ht="15" customHeight="1"/>
    <row r="36026" ht="15" customHeight="1"/>
    <row r="36027" ht="15" customHeight="1"/>
    <row r="36028" ht="15" customHeight="1"/>
    <row r="36029" ht="15" customHeight="1"/>
    <row r="36030" ht="15" customHeight="1"/>
    <row r="36031" ht="15" customHeight="1"/>
    <row r="36032" ht="15" customHeight="1"/>
    <row r="36033" ht="15" customHeight="1"/>
    <row r="36034" ht="15" customHeight="1"/>
    <row r="36035" ht="15" customHeight="1"/>
    <row r="36036" ht="15" customHeight="1"/>
    <row r="36037" ht="15" customHeight="1"/>
    <row r="36038" ht="15" customHeight="1"/>
    <row r="36039" ht="15" customHeight="1"/>
    <row r="36040" ht="15" customHeight="1"/>
    <row r="36041" ht="15" customHeight="1"/>
    <row r="36042" ht="15" customHeight="1"/>
    <row r="36043" ht="15" customHeight="1"/>
    <row r="36044" ht="15" customHeight="1"/>
    <row r="36045" ht="15" customHeight="1"/>
    <row r="36046" ht="15" customHeight="1"/>
    <row r="36047" ht="15" customHeight="1"/>
    <row r="36048" ht="15" customHeight="1"/>
    <row r="36049" ht="15" customHeight="1"/>
    <row r="36050" ht="15" customHeight="1"/>
    <row r="36051" ht="15" customHeight="1"/>
    <row r="36052" ht="15" customHeight="1"/>
    <row r="36053" ht="15" customHeight="1"/>
    <row r="36054" ht="15" customHeight="1"/>
    <row r="36055" ht="15" customHeight="1"/>
    <row r="36056" ht="15" customHeight="1"/>
    <row r="36057" ht="15" customHeight="1"/>
    <row r="36058" ht="15" customHeight="1"/>
    <row r="36059" ht="15" customHeight="1"/>
    <row r="36060" ht="15" customHeight="1"/>
    <row r="36061" ht="15" customHeight="1"/>
    <row r="36062" ht="15" customHeight="1"/>
    <row r="36063" ht="15" customHeight="1"/>
    <row r="36064" ht="15" customHeight="1"/>
    <row r="36065" ht="15" customHeight="1"/>
    <row r="36066" ht="15" customHeight="1"/>
    <row r="36067" ht="15" customHeight="1"/>
    <row r="36068" ht="15" customHeight="1"/>
    <row r="36069" ht="15" customHeight="1"/>
    <row r="36070" ht="15" customHeight="1"/>
    <row r="36071" ht="15" customHeight="1"/>
    <row r="36072" ht="15" customHeight="1"/>
    <row r="36073" ht="15" customHeight="1"/>
    <row r="36074" ht="15" customHeight="1"/>
    <row r="36075" ht="15" customHeight="1"/>
    <row r="36076" ht="15" customHeight="1"/>
    <row r="36077" ht="15" customHeight="1"/>
    <row r="36078" ht="15" customHeight="1"/>
    <row r="36079" ht="15" customHeight="1"/>
    <row r="36080" ht="15" customHeight="1"/>
    <row r="36081" ht="15" customHeight="1"/>
    <row r="36082" ht="15" customHeight="1"/>
    <row r="36083" ht="15" customHeight="1"/>
    <row r="36084" ht="15" customHeight="1"/>
    <row r="36085" ht="15" customHeight="1"/>
    <row r="36086" ht="15" customHeight="1"/>
    <row r="36087" ht="15" customHeight="1"/>
    <row r="36088" ht="15" customHeight="1"/>
    <row r="36089" ht="15" customHeight="1"/>
    <row r="36090" ht="15" customHeight="1"/>
    <row r="36091" ht="15" customHeight="1"/>
    <row r="36092" ht="15" customHeight="1"/>
    <row r="36093" ht="15" customHeight="1"/>
    <row r="36094" ht="15" customHeight="1"/>
    <row r="36095" ht="15" customHeight="1"/>
    <row r="36096" ht="15" customHeight="1"/>
    <row r="36097" ht="15" customHeight="1"/>
    <row r="36098" ht="15" customHeight="1"/>
    <row r="36099" ht="15" customHeight="1"/>
    <row r="36100" ht="15" customHeight="1"/>
    <row r="36101" ht="15" customHeight="1"/>
    <row r="36102" ht="15" customHeight="1"/>
    <row r="36103" ht="15" customHeight="1"/>
    <row r="36104" ht="15" customHeight="1"/>
    <row r="36105" ht="15" customHeight="1"/>
    <row r="36106" ht="15" customHeight="1"/>
    <row r="36107" ht="15" customHeight="1"/>
    <row r="36108" ht="15" customHeight="1"/>
    <row r="36109" ht="15" customHeight="1"/>
    <row r="36110" ht="15" customHeight="1"/>
    <row r="36111" ht="15" customHeight="1"/>
    <row r="36112" ht="15" customHeight="1"/>
    <row r="36113" ht="15" customHeight="1"/>
    <row r="36114" ht="15" customHeight="1"/>
    <row r="36115" ht="15" customHeight="1"/>
    <row r="36116" ht="15" customHeight="1"/>
    <row r="36117" ht="15" customHeight="1"/>
    <row r="36118" ht="15" customHeight="1"/>
    <row r="36119" ht="15" customHeight="1"/>
    <row r="36120" ht="15" customHeight="1"/>
    <row r="36121" ht="15" customHeight="1"/>
    <row r="36122" ht="15" customHeight="1"/>
    <row r="36123" ht="15" customHeight="1"/>
    <row r="36124" ht="15" customHeight="1"/>
    <row r="36125" ht="15" customHeight="1"/>
    <row r="36126" ht="15" customHeight="1"/>
    <row r="36127" ht="15" customHeight="1"/>
    <row r="36128" ht="15" customHeight="1"/>
    <row r="36129" ht="15" customHeight="1"/>
    <row r="36130" ht="15" customHeight="1"/>
    <row r="36131" ht="15" customHeight="1"/>
    <row r="36132" ht="15" customHeight="1"/>
    <row r="36133" ht="15" customHeight="1"/>
    <row r="36134" ht="15" customHeight="1"/>
    <row r="36135" ht="15" customHeight="1"/>
    <row r="36136" ht="15" customHeight="1"/>
    <row r="36137" ht="15" customHeight="1"/>
    <row r="36138" ht="15" customHeight="1"/>
    <row r="36139" ht="15" customHeight="1"/>
    <row r="36140" ht="15" customHeight="1"/>
    <row r="36141" ht="15" customHeight="1"/>
    <row r="36142" ht="15" customHeight="1"/>
    <row r="36143" ht="15" customHeight="1"/>
    <row r="36144" ht="15" customHeight="1"/>
    <row r="36145" ht="15" customHeight="1"/>
    <row r="36146" ht="15" customHeight="1"/>
    <row r="36147" ht="15" customHeight="1"/>
    <row r="36148" ht="15" customHeight="1"/>
    <row r="36149" ht="15" customHeight="1"/>
    <row r="36150" ht="15" customHeight="1"/>
    <row r="36151" ht="15" customHeight="1"/>
    <row r="36152" ht="15" customHeight="1"/>
    <row r="36153" ht="15" customHeight="1"/>
    <row r="36154" ht="15" customHeight="1"/>
    <row r="36155" ht="15" customHeight="1"/>
    <row r="36156" ht="15" customHeight="1"/>
    <row r="36157" ht="15" customHeight="1"/>
    <row r="36158" ht="15" customHeight="1"/>
    <row r="36159" ht="15" customHeight="1"/>
    <row r="36160" ht="15" customHeight="1"/>
    <row r="36161" ht="15" customHeight="1"/>
    <row r="36162" ht="15" customHeight="1"/>
    <row r="36163" ht="15" customHeight="1"/>
    <row r="36164" ht="15" customHeight="1"/>
    <row r="36165" ht="15" customHeight="1"/>
    <row r="36166" ht="15" customHeight="1"/>
    <row r="36167" ht="15" customHeight="1"/>
    <row r="36168" ht="15" customHeight="1"/>
    <row r="36169" ht="15" customHeight="1"/>
    <row r="36170" ht="15" customHeight="1"/>
    <row r="36171" ht="15" customHeight="1"/>
    <row r="36172" ht="15" customHeight="1"/>
    <row r="36173" ht="15" customHeight="1"/>
    <row r="36174" ht="15" customHeight="1"/>
    <row r="36175" ht="15" customHeight="1"/>
    <row r="36176" ht="15" customHeight="1"/>
    <row r="36177" ht="15" customHeight="1"/>
    <row r="36178" ht="15" customHeight="1"/>
    <row r="36179" ht="15" customHeight="1"/>
    <row r="36180" ht="15" customHeight="1"/>
    <row r="36181" ht="15" customHeight="1"/>
    <row r="36182" ht="15" customHeight="1"/>
    <row r="36183" ht="15" customHeight="1"/>
    <row r="36184" ht="15" customHeight="1"/>
    <row r="36185" ht="15" customHeight="1"/>
    <row r="36186" ht="15" customHeight="1"/>
    <row r="36187" ht="15" customHeight="1"/>
    <row r="36188" ht="15" customHeight="1"/>
    <row r="36189" ht="15" customHeight="1"/>
    <row r="36190" ht="15" customHeight="1"/>
    <row r="36191" ht="15" customHeight="1"/>
    <row r="36192" ht="15" customHeight="1"/>
    <row r="36193" ht="15" customHeight="1"/>
    <row r="36194" ht="15" customHeight="1"/>
    <row r="36195" ht="15" customHeight="1"/>
    <row r="36196" ht="15" customHeight="1"/>
    <row r="36197" ht="15" customHeight="1"/>
    <row r="36198" ht="15" customHeight="1"/>
    <row r="36199" ht="15" customHeight="1"/>
    <row r="36200" ht="15" customHeight="1"/>
    <row r="36201" ht="15" customHeight="1"/>
    <row r="36202" ht="15" customHeight="1"/>
    <row r="36203" ht="15" customHeight="1"/>
    <row r="36204" ht="15" customHeight="1"/>
    <row r="36205" ht="15" customHeight="1"/>
    <row r="36206" ht="15" customHeight="1"/>
    <row r="36207" ht="15" customHeight="1"/>
    <row r="36208" ht="15" customHeight="1"/>
    <row r="36209" ht="15" customHeight="1"/>
    <row r="36210" ht="15" customHeight="1"/>
    <row r="36211" ht="15" customHeight="1"/>
    <row r="36212" ht="15" customHeight="1"/>
    <row r="36213" ht="15" customHeight="1"/>
    <row r="36214" ht="15" customHeight="1"/>
    <row r="36215" ht="15" customHeight="1"/>
    <row r="36216" ht="15" customHeight="1"/>
    <row r="36217" ht="15" customHeight="1"/>
    <row r="36218" ht="15" customHeight="1"/>
    <row r="36219" ht="15" customHeight="1"/>
    <row r="36220" ht="15" customHeight="1"/>
    <row r="36221" ht="15" customHeight="1"/>
    <row r="36222" ht="15" customHeight="1"/>
    <row r="36223" ht="15" customHeight="1"/>
    <row r="36224" ht="15" customHeight="1"/>
    <row r="36225" ht="15" customHeight="1"/>
    <row r="36226" ht="15" customHeight="1"/>
    <row r="36227" ht="15" customHeight="1"/>
    <row r="36228" ht="15" customHeight="1"/>
    <row r="36229" ht="15" customHeight="1"/>
    <row r="36230" ht="15" customHeight="1"/>
    <row r="36231" ht="15" customHeight="1"/>
    <row r="36232" ht="15" customHeight="1"/>
    <row r="36233" ht="15" customHeight="1"/>
    <row r="36234" ht="15" customHeight="1"/>
    <row r="36235" ht="15" customHeight="1"/>
    <row r="36236" ht="15" customHeight="1"/>
    <row r="36237" ht="15" customHeight="1"/>
    <row r="36238" ht="15" customHeight="1"/>
    <row r="36239" ht="15" customHeight="1"/>
    <row r="36240" ht="15" customHeight="1"/>
    <row r="36241" ht="15" customHeight="1"/>
    <row r="36242" ht="15" customHeight="1"/>
    <row r="36243" ht="15" customHeight="1"/>
    <row r="36244" ht="15" customHeight="1"/>
    <row r="36245" ht="15" customHeight="1"/>
    <row r="36246" ht="15" customHeight="1"/>
    <row r="36247" ht="15" customHeight="1"/>
    <row r="36248" ht="15" customHeight="1"/>
    <row r="36249" ht="15" customHeight="1"/>
    <row r="36250" ht="15" customHeight="1"/>
    <row r="36251" ht="15" customHeight="1"/>
    <row r="36252" ht="15" customHeight="1"/>
    <row r="36253" ht="15" customHeight="1"/>
    <row r="36254" ht="15" customHeight="1"/>
    <row r="36255" ht="15" customHeight="1"/>
    <row r="36256" ht="15" customHeight="1"/>
    <row r="36257" ht="15" customHeight="1"/>
    <row r="36258" ht="15" customHeight="1"/>
    <row r="36259" ht="15" customHeight="1"/>
    <row r="36260" ht="15" customHeight="1"/>
    <row r="36261" ht="15" customHeight="1"/>
    <row r="36262" ht="15" customHeight="1"/>
    <row r="36263" ht="15" customHeight="1"/>
    <row r="36264" ht="15" customHeight="1"/>
    <row r="36265" ht="15" customHeight="1"/>
    <row r="36266" ht="15" customHeight="1"/>
    <row r="36267" ht="15" customHeight="1"/>
    <row r="36268" ht="15" customHeight="1"/>
    <row r="36269" ht="15" customHeight="1"/>
    <row r="36270" ht="15" customHeight="1"/>
    <row r="36271" ht="15" customHeight="1"/>
    <row r="36272" ht="15" customHeight="1"/>
    <row r="36273" ht="15" customHeight="1"/>
    <row r="36274" ht="15" customHeight="1"/>
    <row r="36275" ht="15" customHeight="1"/>
    <row r="36276" ht="15" customHeight="1"/>
    <row r="36277" ht="15" customHeight="1"/>
    <row r="36278" ht="15" customHeight="1"/>
    <row r="36279" ht="15" customHeight="1"/>
    <row r="36280" ht="15" customHeight="1"/>
    <row r="36281" ht="15" customHeight="1"/>
    <row r="36282" ht="15" customHeight="1"/>
    <row r="36283" ht="15" customHeight="1"/>
    <row r="36284" ht="15" customHeight="1"/>
    <row r="36285" ht="15" customHeight="1"/>
    <row r="36286" ht="15" customHeight="1"/>
    <row r="36287" ht="15" customHeight="1"/>
    <row r="36288" ht="15" customHeight="1"/>
    <row r="36289" ht="15" customHeight="1"/>
    <row r="36290" ht="15" customHeight="1"/>
    <row r="36291" ht="15" customHeight="1"/>
    <row r="36292" ht="15" customHeight="1"/>
    <row r="36293" ht="15" customHeight="1"/>
    <row r="36294" ht="15" customHeight="1"/>
    <row r="36295" ht="15" customHeight="1"/>
    <row r="36296" ht="15" customHeight="1"/>
    <row r="36297" ht="15" customHeight="1"/>
    <row r="36298" ht="15" customHeight="1"/>
    <row r="36299" ht="15" customHeight="1"/>
    <row r="36300" ht="15" customHeight="1"/>
    <row r="36301" ht="15" customHeight="1"/>
    <row r="36302" ht="15" customHeight="1"/>
    <row r="36303" ht="15" customHeight="1"/>
    <row r="36304" ht="15" customHeight="1"/>
    <row r="36305" ht="15" customHeight="1"/>
    <row r="36306" ht="15" customHeight="1"/>
    <row r="36307" ht="15" customHeight="1"/>
    <row r="36308" ht="15" customHeight="1"/>
    <row r="36309" ht="15" customHeight="1"/>
    <row r="36310" ht="15" customHeight="1"/>
    <row r="36311" ht="15" customHeight="1"/>
    <row r="36312" ht="15" customHeight="1"/>
    <row r="36313" ht="15" customHeight="1"/>
    <row r="36314" ht="15" customHeight="1"/>
    <row r="36315" ht="15" customHeight="1"/>
    <row r="36316" ht="15" customHeight="1"/>
    <row r="36317" ht="15" customHeight="1"/>
    <row r="36318" ht="15" customHeight="1"/>
    <row r="36319" ht="15" customHeight="1"/>
    <row r="36320" ht="15" customHeight="1"/>
    <row r="36321" ht="15" customHeight="1"/>
    <row r="36322" ht="15" customHeight="1"/>
    <row r="36323" ht="15" customHeight="1"/>
    <row r="36324" ht="15" customHeight="1"/>
    <row r="36325" ht="15" customHeight="1"/>
    <row r="36326" ht="15" customHeight="1"/>
    <row r="36327" ht="15" customHeight="1"/>
    <row r="36328" ht="15" customHeight="1"/>
    <row r="36329" ht="15" customHeight="1"/>
    <row r="36330" ht="15" customHeight="1"/>
    <row r="36331" ht="15" customHeight="1"/>
    <row r="36332" ht="15" customHeight="1"/>
    <row r="36333" ht="15" customHeight="1"/>
    <row r="36334" ht="15" customHeight="1"/>
    <row r="36335" ht="15" customHeight="1"/>
    <row r="36336" ht="15" customHeight="1"/>
    <row r="36337" ht="15" customHeight="1"/>
    <row r="36338" ht="15" customHeight="1"/>
    <row r="36339" ht="15" customHeight="1"/>
    <row r="36340" ht="15" customHeight="1"/>
    <row r="36341" ht="15" customHeight="1"/>
    <row r="36342" ht="15" customHeight="1"/>
    <row r="36343" ht="15" customHeight="1"/>
    <row r="36344" ht="15" customHeight="1"/>
    <row r="36345" ht="15" customHeight="1"/>
    <row r="36346" ht="15" customHeight="1"/>
    <row r="36347" ht="15" customHeight="1"/>
    <row r="36348" ht="15" customHeight="1"/>
    <row r="36349" ht="15" customHeight="1"/>
    <row r="36350" ht="15" customHeight="1"/>
    <row r="36351" ht="15" customHeight="1"/>
    <row r="36352" ht="15" customHeight="1"/>
    <row r="36353" ht="15" customHeight="1"/>
    <row r="36354" ht="15" customHeight="1"/>
    <row r="36355" ht="15" customHeight="1"/>
    <row r="36356" ht="15" customHeight="1"/>
    <row r="36357" ht="15" customHeight="1"/>
    <row r="36358" ht="15" customHeight="1"/>
    <row r="36359" ht="15" customHeight="1"/>
    <row r="36360" ht="15" customHeight="1"/>
    <row r="36361" ht="15" customHeight="1"/>
    <row r="36362" ht="15" customHeight="1"/>
    <row r="36363" ht="15" customHeight="1"/>
    <row r="36364" ht="15" customHeight="1"/>
    <row r="36365" ht="15" customHeight="1"/>
    <row r="36366" ht="15" customHeight="1"/>
    <row r="36367" ht="15" customHeight="1"/>
    <row r="36368" ht="15" customHeight="1"/>
    <row r="36369" ht="15" customHeight="1"/>
    <row r="36370" ht="15" customHeight="1"/>
    <row r="36371" ht="15" customHeight="1"/>
    <row r="36372" ht="15" customHeight="1"/>
    <row r="36373" ht="15" customHeight="1"/>
    <row r="36374" ht="15" customHeight="1"/>
    <row r="36375" ht="15" customHeight="1"/>
    <row r="36376" ht="15" customHeight="1"/>
    <row r="36377" ht="15" customHeight="1"/>
    <row r="36378" ht="15" customHeight="1"/>
    <row r="36379" ht="15" customHeight="1"/>
    <row r="36380" ht="15" customHeight="1"/>
    <row r="36381" ht="15" customHeight="1"/>
    <row r="36382" ht="15" customHeight="1"/>
    <row r="36383" ht="15" customHeight="1"/>
    <row r="36384" ht="15" customHeight="1"/>
    <row r="36385" ht="15" customHeight="1"/>
    <row r="36386" ht="15" customHeight="1"/>
    <row r="36387" ht="15" customHeight="1"/>
    <row r="36388" ht="15" customHeight="1"/>
    <row r="36389" ht="15" customHeight="1"/>
    <row r="36390" ht="15" customHeight="1"/>
    <row r="36391" ht="15" customHeight="1"/>
    <row r="36392" ht="15" customHeight="1"/>
    <row r="36393" ht="15" customHeight="1"/>
    <row r="36394" ht="15" customHeight="1"/>
    <row r="36395" ht="15" customHeight="1"/>
    <row r="36396" ht="15" customHeight="1"/>
    <row r="36397" ht="15" customHeight="1"/>
    <row r="36398" ht="15" customHeight="1"/>
    <row r="36399" ht="15" customHeight="1"/>
    <row r="36400" ht="15" customHeight="1"/>
    <row r="36401" ht="15" customHeight="1"/>
    <row r="36402" ht="15" customHeight="1"/>
    <row r="36403" ht="15" customHeight="1"/>
    <row r="36404" ht="15" customHeight="1"/>
    <row r="36405" ht="15" customHeight="1"/>
    <row r="36406" ht="15" customHeight="1"/>
    <row r="36407" ht="15" customHeight="1"/>
    <row r="36408" ht="15" customHeight="1"/>
    <row r="36409" ht="15" customHeight="1"/>
    <row r="36410" ht="15" customHeight="1"/>
    <row r="36411" ht="15" customHeight="1"/>
    <row r="36412" ht="15" customHeight="1"/>
    <row r="36413" ht="15" customHeight="1"/>
    <row r="36414" ht="15" customHeight="1"/>
    <row r="36415" ht="15" customHeight="1"/>
    <row r="36416" ht="15" customHeight="1"/>
    <row r="36417" ht="15" customHeight="1"/>
    <row r="36418" ht="15" customHeight="1"/>
    <row r="36419" ht="15" customHeight="1"/>
    <row r="36420" ht="15" customHeight="1"/>
    <row r="36421" ht="15" customHeight="1"/>
    <row r="36422" ht="15" customHeight="1"/>
    <row r="36423" ht="15" customHeight="1"/>
    <row r="36424" ht="15" customHeight="1"/>
    <row r="36425" ht="15" customHeight="1"/>
    <row r="36426" ht="15" customHeight="1"/>
    <row r="36427" ht="15" customHeight="1"/>
    <row r="36428" ht="15" customHeight="1"/>
    <row r="36429" ht="15" customHeight="1"/>
    <row r="36430" ht="15" customHeight="1"/>
    <row r="36431" ht="15" customHeight="1"/>
    <row r="36432" ht="15" customHeight="1"/>
    <row r="36433" ht="15" customHeight="1"/>
    <row r="36434" ht="15" customHeight="1"/>
    <row r="36435" ht="15" customHeight="1"/>
    <row r="36436" ht="15" customHeight="1"/>
    <row r="36437" ht="15" customHeight="1"/>
    <row r="36438" ht="15" customHeight="1"/>
    <row r="36439" ht="15" customHeight="1"/>
    <row r="36440" ht="15" customHeight="1"/>
    <row r="36441" ht="15" customHeight="1"/>
    <row r="36442" ht="15" customHeight="1"/>
    <row r="36443" ht="15" customHeight="1"/>
    <row r="36444" ht="15" customHeight="1"/>
    <row r="36445" ht="15" customHeight="1"/>
    <row r="36446" ht="15" customHeight="1"/>
    <row r="36447" ht="15" customHeight="1"/>
    <row r="36448" ht="15" customHeight="1"/>
    <row r="36449" ht="15" customHeight="1"/>
    <row r="36450" ht="15" customHeight="1"/>
    <row r="36451" ht="15" customHeight="1"/>
    <row r="36452" ht="15" customHeight="1"/>
    <row r="36453" ht="15" customHeight="1"/>
    <row r="36454" ht="15" customHeight="1"/>
    <row r="36455" ht="15" customHeight="1"/>
    <row r="36456" ht="15" customHeight="1"/>
    <row r="36457" ht="15" customHeight="1"/>
    <row r="36458" ht="15" customHeight="1"/>
    <row r="36459" ht="15" customHeight="1"/>
    <row r="36460" ht="15" customHeight="1"/>
    <row r="36461" ht="15" customHeight="1"/>
    <row r="36462" ht="15" customHeight="1"/>
    <row r="36463" ht="15" customHeight="1"/>
    <row r="36464" ht="15" customHeight="1"/>
    <row r="36465" ht="15" customHeight="1"/>
    <row r="36466" ht="15" customHeight="1"/>
    <row r="36467" ht="15" customHeight="1"/>
    <row r="36468" ht="15" customHeight="1"/>
    <row r="36469" ht="15" customHeight="1"/>
    <row r="36470" ht="15" customHeight="1"/>
    <row r="36471" ht="15" customHeight="1"/>
    <row r="36472" ht="15" customHeight="1"/>
    <row r="36473" ht="15" customHeight="1"/>
    <row r="36474" ht="15" customHeight="1"/>
    <row r="36475" ht="15" customHeight="1"/>
    <row r="36476" ht="15" customHeight="1"/>
    <row r="36477" ht="15" customHeight="1"/>
    <row r="36478" ht="15" customHeight="1"/>
    <row r="36479" ht="15" customHeight="1"/>
    <row r="36480" ht="15" customHeight="1"/>
    <row r="36481" ht="15" customHeight="1"/>
    <row r="36482" ht="15" customHeight="1"/>
    <row r="36483" ht="15" customHeight="1"/>
    <row r="36484" ht="15" customHeight="1"/>
    <row r="36485" ht="15" customHeight="1"/>
    <row r="36486" ht="15" customHeight="1"/>
    <row r="36487" ht="15" customHeight="1"/>
    <row r="36488" ht="15" customHeight="1"/>
    <row r="36489" ht="15" customHeight="1"/>
    <row r="36490" ht="15" customHeight="1"/>
    <row r="36491" ht="15" customHeight="1"/>
    <row r="36492" ht="15" customHeight="1"/>
    <row r="36493" ht="15" customHeight="1"/>
    <row r="36494" ht="15" customHeight="1"/>
    <row r="36495" ht="15" customHeight="1"/>
    <row r="36496" ht="15" customHeight="1"/>
    <row r="36497" ht="15" customHeight="1"/>
    <row r="36498" ht="15" customHeight="1"/>
    <row r="36499" ht="15" customHeight="1"/>
    <row r="36500" ht="15" customHeight="1"/>
    <row r="36501" ht="15" customHeight="1"/>
    <row r="36502" ht="15" customHeight="1"/>
    <row r="36503" ht="15" customHeight="1"/>
    <row r="36504" ht="15" customHeight="1"/>
    <row r="36505" ht="15" customHeight="1"/>
    <row r="36506" ht="15" customHeight="1"/>
    <row r="36507" ht="15" customHeight="1"/>
    <row r="36508" ht="15" customHeight="1"/>
    <row r="36509" ht="15" customHeight="1"/>
    <row r="36510" ht="15" customHeight="1"/>
    <row r="36511" ht="15" customHeight="1"/>
    <row r="36512" ht="15" customHeight="1"/>
    <row r="36513" ht="15" customHeight="1"/>
    <row r="36514" ht="15" customHeight="1"/>
    <row r="36515" ht="15" customHeight="1"/>
    <row r="36516" ht="15" customHeight="1"/>
    <row r="36517" ht="15" customHeight="1"/>
    <row r="36518" ht="15" customHeight="1"/>
    <row r="36519" ht="15" customHeight="1"/>
    <row r="36520" ht="15" customHeight="1"/>
    <row r="36521" ht="15" customHeight="1"/>
    <row r="36522" ht="15" customHeight="1"/>
    <row r="36523" ht="15" customHeight="1"/>
    <row r="36524" ht="15" customHeight="1"/>
    <row r="36525" ht="15" customHeight="1"/>
    <row r="36526" ht="15" customHeight="1"/>
    <row r="36527" ht="15" customHeight="1"/>
    <row r="36528" ht="15" customHeight="1"/>
    <row r="36529" ht="15" customHeight="1"/>
    <row r="36530" ht="15" customHeight="1"/>
    <row r="36531" ht="15" customHeight="1"/>
    <row r="36532" ht="15" customHeight="1"/>
    <row r="36533" ht="15" customHeight="1"/>
    <row r="36534" ht="15" customHeight="1"/>
    <row r="36535" ht="15" customHeight="1"/>
    <row r="36536" ht="15" customHeight="1"/>
    <row r="36537" ht="15" customHeight="1"/>
    <row r="36538" ht="15" customHeight="1"/>
    <row r="36539" ht="15" customHeight="1"/>
    <row r="36540" ht="15" customHeight="1"/>
    <row r="36541" ht="15" customHeight="1"/>
    <row r="36542" ht="15" customHeight="1"/>
    <row r="36543" ht="15" customHeight="1"/>
    <row r="36544" ht="15" customHeight="1"/>
    <row r="36545" ht="15" customHeight="1"/>
    <row r="36546" ht="15" customHeight="1"/>
    <row r="36547" ht="15" customHeight="1"/>
    <row r="36548" ht="15" customHeight="1"/>
    <row r="36549" ht="15" customHeight="1"/>
    <row r="36550" ht="15" customHeight="1"/>
    <row r="36551" ht="15" customHeight="1"/>
    <row r="36552" ht="15" customHeight="1"/>
    <row r="36553" ht="15" customHeight="1"/>
    <row r="36554" ht="15" customHeight="1"/>
    <row r="36555" ht="15" customHeight="1"/>
    <row r="36556" ht="15" customHeight="1"/>
    <row r="36557" ht="15" customHeight="1"/>
    <row r="36558" ht="15" customHeight="1"/>
    <row r="36559" ht="15" customHeight="1"/>
    <row r="36560" ht="15" customHeight="1"/>
    <row r="36561" ht="15" customHeight="1"/>
    <row r="36562" ht="15" customHeight="1"/>
    <row r="36563" ht="15" customHeight="1"/>
    <row r="36564" ht="15" customHeight="1"/>
    <row r="36565" ht="15" customHeight="1"/>
    <row r="36566" ht="15" customHeight="1"/>
    <row r="36567" ht="15" customHeight="1"/>
    <row r="36568" ht="15" customHeight="1"/>
    <row r="36569" ht="15" customHeight="1"/>
    <row r="36570" ht="15" customHeight="1"/>
    <row r="36571" ht="15" customHeight="1"/>
    <row r="36572" ht="15" customHeight="1"/>
    <row r="36573" ht="15" customHeight="1"/>
    <row r="36574" ht="15" customHeight="1"/>
    <row r="36575" ht="15" customHeight="1"/>
    <row r="36576" ht="15" customHeight="1"/>
    <row r="36577" ht="15" customHeight="1"/>
    <row r="36578" ht="15" customHeight="1"/>
    <row r="36579" ht="15" customHeight="1"/>
    <row r="36580" ht="15" customHeight="1"/>
    <row r="36581" ht="15" customHeight="1"/>
    <row r="36582" ht="15" customHeight="1"/>
    <row r="36583" ht="15" customHeight="1"/>
    <row r="36584" ht="15" customHeight="1"/>
    <row r="36585" ht="15" customHeight="1"/>
    <row r="36586" ht="15" customHeight="1"/>
    <row r="36587" ht="15" customHeight="1"/>
    <row r="36588" ht="15" customHeight="1"/>
    <row r="36589" ht="15" customHeight="1"/>
    <row r="36590" ht="15" customHeight="1"/>
    <row r="36591" ht="15" customHeight="1"/>
    <row r="36592" ht="15" customHeight="1"/>
    <row r="36593" ht="15" customHeight="1"/>
    <row r="36594" ht="15" customHeight="1"/>
    <row r="36595" ht="15" customHeight="1"/>
    <row r="36596" ht="15" customHeight="1"/>
    <row r="36597" ht="15" customHeight="1"/>
    <row r="36598" ht="15" customHeight="1"/>
    <row r="36599" ht="15" customHeight="1"/>
    <row r="36600" ht="15" customHeight="1"/>
    <row r="36601" ht="15" customHeight="1"/>
    <row r="36602" ht="15" customHeight="1"/>
    <row r="36603" ht="15" customHeight="1"/>
    <row r="36604" ht="15" customHeight="1"/>
    <row r="36605" ht="15" customHeight="1"/>
    <row r="36606" ht="15" customHeight="1"/>
    <row r="36607" ht="15" customHeight="1"/>
    <row r="36608" ht="15" customHeight="1"/>
    <row r="36609" ht="15" customHeight="1"/>
    <row r="36610" ht="15" customHeight="1"/>
    <row r="36611" ht="15" customHeight="1"/>
    <row r="36612" ht="15" customHeight="1"/>
    <row r="36613" ht="15" customHeight="1"/>
    <row r="36614" ht="15" customHeight="1"/>
    <row r="36615" ht="15" customHeight="1"/>
    <row r="36616" ht="15" customHeight="1"/>
    <row r="36617" ht="15" customHeight="1"/>
    <row r="36618" ht="15" customHeight="1"/>
    <row r="36619" ht="15" customHeight="1"/>
    <row r="36620" ht="15" customHeight="1"/>
    <row r="36621" ht="15" customHeight="1"/>
    <row r="36622" ht="15" customHeight="1"/>
    <row r="36623" ht="15" customHeight="1"/>
    <row r="36624" ht="15" customHeight="1"/>
    <row r="36625" ht="15" customHeight="1"/>
    <row r="36626" ht="15" customHeight="1"/>
    <row r="36627" ht="15" customHeight="1"/>
    <row r="36628" ht="15" customHeight="1"/>
    <row r="36629" ht="15" customHeight="1"/>
    <row r="36630" ht="15" customHeight="1"/>
    <row r="36631" ht="15" customHeight="1"/>
    <row r="36632" ht="15" customHeight="1"/>
    <row r="36633" ht="15" customHeight="1"/>
    <row r="36634" ht="15" customHeight="1"/>
    <row r="36635" ht="15" customHeight="1"/>
    <row r="36636" ht="15" customHeight="1"/>
    <row r="36637" ht="15" customHeight="1"/>
    <row r="36638" ht="15" customHeight="1"/>
    <row r="36639" ht="15" customHeight="1"/>
    <row r="36640" ht="15" customHeight="1"/>
    <row r="36641" ht="15" customHeight="1"/>
    <row r="36642" ht="15" customHeight="1"/>
    <row r="36643" ht="15" customHeight="1"/>
    <row r="36644" ht="15" customHeight="1"/>
    <row r="36645" ht="15" customHeight="1"/>
    <row r="36646" ht="15" customHeight="1"/>
    <row r="36647" ht="15" customHeight="1"/>
    <row r="36648" ht="15" customHeight="1"/>
    <row r="36649" ht="15" customHeight="1"/>
    <row r="36650" ht="15" customHeight="1"/>
    <row r="36651" ht="15" customHeight="1"/>
    <row r="36652" ht="15" customHeight="1"/>
    <row r="36653" ht="15" customHeight="1"/>
    <row r="36654" ht="15" customHeight="1"/>
    <row r="36655" ht="15" customHeight="1"/>
    <row r="36656" ht="15" customHeight="1"/>
    <row r="36657" ht="15" customHeight="1"/>
    <row r="36658" ht="15" customHeight="1"/>
    <row r="36659" ht="15" customHeight="1"/>
    <row r="36660" ht="15" customHeight="1"/>
    <row r="36661" ht="15" customHeight="1"/>
    <row r="36662" ht="15" customHeight="1"/>
    <row r="36663" ht="15" customHeight="1"/>
    <row r="36664" ht="15" customHeight="1"/>
    <row r="36665" ht="15" customHeight="1"/>
    <row r="36666" ht="15" customHeight="1"/>
    <row r="36667" ht="15" customHeight="1"/>
    <row r="36668" ht="15" customHeight="1"/>
    <row r="36669" ht="15" customHeight="1"/>
    <row r="36670" ht="15" customHeight="1"/>
    <row r="36671" ht="15" customHeight="1"/>
    <row r="36672" ht="15" customHeight="1"/>
    <row r="36673" ht="15" customHeight="1"/>
    <row r="36674" ht="15" customHeight="1"/>
    <row r="36675" ht="15" customHeight="1"/>
    <row r="36676" ht="15" customHeight="1"/>
    <row r="36677" ht="15" customHeight="1"/>
    <row r="36678" ht="15" customHeight="1"/>
    <row r="36679" ht="15" customHeight="1"/>
    <row r="36680" ht="15" customHeight="1"/>
    <row r="36681" ht="15" customHeight="1"/>
    <row r="36682" ht="15" customHeight="1"/>
    <row r="36683" ht="15" customHeight="1"/>
    <row r="36684" ht="15" customHeight="1"/>
    <row r="36685" ht="15" customHeight="1"/>
    <row r="36686" ht="15" customHeight="1"/>
    <row r="36687" ht="15" customHeight="1"/>
    <row r="36688" ht="15" customHeight="1"/>
    <row r="36689" ht="15" customHeight="1"/>
    <row r="36690" ht="15" customHeight="1"/>
    <row r="36691" ht="15" customHeight="1"/>
    <row r="36692" ht="15" customHeight="1"/>
    <row r="36693" ht="15" customHeight="1"/>
    <row r="36694" ht="15" customHeight="1"/>
    <row r="36695" ht="15" customHeight="1"/>
    <row r="36696" ht="15" customHeight="1"/>
    <row r="36697" ht="15" customHeight="1"/>
    <row r="36698" ht="15" customHeight="1"/>
    <row r="36699" ht="15" customHeight="1"/>
    <row r="36700" ht="15" customHeight="1"/>
    <row r="36701" ht="15" customHeight="1"/>
    <row r="36702" ht="15" customHeight="1"/>
    <row r="36703" ht="15" customHeight="1"/>
    <row r="36704" ht="15" customHeight="1"/>
    <row r="36705" ht="15" customHeight="1"/>
    <row r="36706" ht="15" customHeight="1"/>
    <row r="36707" ht="15" customHeight="1"/>
    <row r="36708" ht="15" customHeight="1"/>
    <row r="36709" ht="15" customHeight="1"/>
    <row r="36710" ht="15" customHeight="1"/>
    <row r="36711" ht="15" customHeight="1"/>
    <row r="36712" ht="15" customHeight="1"/>
    <row r="36713" ht="15" customHeight="1"/>
    <row r="36714" ht="15" customHeight="1"/>
    <row r="36715" ht="15" customHeight="1"/>
    <row r="36716" ht="15" customHeight="1"/>
    <row r="36717" ht="15" customHeight="1"/>
    <row r="36718" ht="15" customHeight="1"/>
    <row r="36719" ht="15" customHeight="1"/>
    <row r="36720" ht="15" customHeight="1"/>
    <row r="36721" ht="15" customHeight="1"/>
    <row r="36722" ht="15" customHeight="1"/>
    <row r="36723" ht="15" customHeight="1"/>
    <row r="36724" ht="15" customHeight="1"/>
    <row r="36725" ht="15" customHeight="1"/>
    <row r="36726" ht="15" customHeight="1"/>
    <row r="36727" ht="15" customHeight="1"/>
    <row r="36728" ht="15" customHeight="1"/>
    <row r="36729" ht="15" customHeight="1"/>
    <row r="36730" ht="15" customHeight="1"/>
    <row r="36731" ht="15" customHeight="1"/>
    <row r="36732" ht="15" customHeight="1"/>
    <row r="36733" ht="15" customHeight="1"/>
    <row r="36734" ht="15" customHeight="1"/>
    <row r="36735" ht="15" customHeight="1"/>
    <row r="36736" ht="15" customHeight="1"/>
    <row r="36737" ht="15" customHeight="1"/>
    <row r="36738" ht="15" customHeight="1"/>
    <row r="36739" ht="15" customHeight="1"/>
    <row r="36740" ht="15" customHeight="1"/>
    <row r="36741" ht="15" customHeight="1"/>
    <row r="36742" ht="15" customHeight="1"/>
    <row r="36743" ht="15" customHeight="1"/>
    <row r="36744" ht="15" customHeight="1"/>
    <row r="36745" ht="15" customHeight="1"/>
    <row r="36746" ht="15" customHeight="1"/>
    <row r="36747" ht="15" customHeight="1"/>
    <row r="36748" ht="15" customHeight="1"/>
    <row r="36749" ht="15" customHeight="1"/>
    <row r="36750" ht="15" customHeight="1"/>
    <row r="36751" ht="15" customHeight="1"/>
    <row r="36752" ht="15" customHeight="1"/>
    <row r="36753" ht="15" customHeight="1"/>
    <row r="36754" ht="15" customHeight="1"/>
    <row r="36755" ht="15" customHeight="1"/>
    <row r="36756" ht="15" customHeight="1"/>
    <row r="36757" ht="15" customHeight="1"/>
    <row r="36758" ht="15" customHeight="1"/>
    <row r="36759" ht="15" customHeight="1"/>
    <row r="36760" ht="15" customHeight="1"/>
    <row r="36761" ht="15" customHeight="1"/>
    <row r="36762" ht="15" customHeight="1"/>
    <row r="36763" ht="15" customHeight="1"/>
    <row r="36764" ht="15" customHeight="1"/>
    <row r="36765" ht="15" customHeight="1"/>
    <row r="36766" ht="15" customHeight="1"/>
    <row r="36767" ht="15" customHeight="1"/>
    <row r="36768" ht="15" customHeight="1"/>
    <row r="36769" ht="15" customHeight="1"/>
    <row r="36770" ht="15" customHeight="1"/>
    <row r="36771" ht="15" customHeight="1"/>
    <row r="36772" ht="15" customHeight="1"/>
    <row r="36773" ht="15" customHeight="1"/>
    <row r="36774" ht="15" customHeight="1"/>
    <row r="36775" ht="15" customHeight="1"/>
    <row r="36776" ht="15" customHeight="1"/>
    <row r="36777" ht="15" customHeight="1"/>
    <row r="36778" ht="15" customHeight="1"/>
    <row r="36779" ht="15" customHeight="1"/>
    <row r="36780" ht="15" customHeight="1"/>
    <row r="36781" ht="15" customHeight="1"/>
    <row r="36782" ht="15" customHeight="1"/>
    <row r="36783" ht="15" customHeight="1"/>
    <row r="36784" ht="15" customHeight="1"/>
    <row r="36785" ht="15" customHeight="1"/>
    <row r="36786" ht="15" customHeight="1"/>
    <row r="36787" ht="15" customHeight="1"/>
    <row r="36788" ht="15" customHeight="1"/>
    <row r="36789" ht="15" customHeight="1"/>
    <row r="36790" ht="15" customHeight="1"/>
    <row r="36791" ht="15" customHeight="1"/>
    <row r="36792" ht="15" customHeight="1"/>
    <row r="36793" ht="15" customHeight="1"/>
    <row r="36794" ht="15" customHeight="1"/>
    <row r="36795" ht="15" customHeight="1"/>
    <row r="36796" ht="15" customHeight="1"/>
    <row r="36797" ht="15" customHeight="1"/>
    <row r="36798" ht="15" customHeight="1"/>
    <row r="36799" ht="15" customHeight="1"/>
    <row r="36800" ht="15" customHeight="1"/>
    <row r="36801" ht="15" customHeight="1"/>
    <row r="36802" ht="15" customHeight="1"/>
    <row r="36803" ht="15" customHeight="1"/>
    <row r="36804" ht="15" customHeight="1"/>
    <row r="36805" ht="15" customHeight="1"/>
    <row r="36806" ht="15" customHeight="1"/>
    <row r="36807" ht="15" customHeight="1"/>
    <row r="36808" ht="15" customHeight="1"/>
    <row r="36809" ht="15" customHeight="1"/>
    <row r="36810" ht="15" customHeight="1"/>
    <row r="36811" ht="15" customHeight="1"/>
    <row r="36812" ht="15" customHeight="1"/>
    <row r="36813" ht="15" customHeight="1"/>
    <row r="36814" ht="15" customHeight="1"/>
    <row r="36815" ht="15" customHeight="1"/>
    <row r="36816" ht="15" customHeight="1"/>
    <row r="36817" ht="15" customHeight="1"/>
    <row r="36818" ht="15" customHeight="1"/>
    <row r="36819" ht="15" customHeight="1"/>
    <row r="36820" ht="15" customHeight="1"/>
    <row r="36821" ht="15" customHeight="1"/>
    <row r="36822" ht="15" customHeight="1"/>
    <row r="36823" ht="15" customHeight="1"/>
    <row r="36824" ht="15" customHeight="1"/>
    <row r="36825" ht="15" customHeight="1"/>
    <row r="36826" ht="15" customHeight="1"/>
    <row r="36827" ht="15" customHeight="1"/>
    <row r="36828" ht="15" customHeight="1"/>
    <row r="36829" ht="15" customHeight="1"/>
    <row r="36830" ht="15" customHeight="1"/>
    <row r="36831" ht="15" customHeight="1"/>
    <row r="36832" ht="15" customHeight="1"/>
    <row r="36833" ht="15" customHeight="1"/>
    <row r="36834" ht="15" customHeight="1"/>
    <row r="36835" ht="15" customHeight="1"/>
    <row r="36836" ht="15" customHeight="1"/>
    <row r="36837" ht="15" customHeight="1"/>
    <row r="36838" ht="15" customHeight="1"/>
    <row r="36839" ht="15" customHeight="1"/>
    <row r="36840" ht="15" customHeight="1"/>
    <row r="36841" ht="15" customHeight="1"/>
    <row r="36842" ht="15" customHeight="1"/>
    <row r="36843" ht="15" customHeight="1"/>
    <row r="36844" ht="15" customHeight="1"/>
    <row r="36845" ht="15" customHeight="1"/>
    <row r="36846" ht="15" customHeight="1"/>
    <row r="36847" ht="15" customHeight="1"/>
    <row r="36848" ht="15" customHeight="1"/>
    <row r="36849" ht="15" customHeight="1"/>
    <row r="36850" ht="15" customHeight="1"/>
    <row r="36851" ht="15" customHeight="1"/>
    <row r="36852" ht="15" customHeight="1"/>
    <row r="36853" ht="15" customHeight="1"/>
    <row r="36854" ht="15" customHeight="1"/>
    <row r="36855" ht="15" customHeight="1"/>
    <row r="36856" ht="15" customHeight="1"/>
    <row r="36857" ht="15" customHeight="1"/>
    <row r="36858" ht="15" customHeight="1"/>
    <row r="36859" ht="15" customHeight="1"/>
    <row r="36860" ht="15" customHeight="1"/>
    <row r="36861" ht="15" customHeight="1"/>
    <row r="36862" ht="15" customHeight="1"/>
    <row r="36863" ht="15" customHeight="1"/>
    <row r="36864" ht="15" customHeight="1"/>
    <row r="36865" ht="15" customHeight="1"/>
    <row r="36866" ht="15" customHeight="1"/>
    <row r="36867" ht="15" customHeight="1"/>
    <row r="36868" ht="15" customHeight="1"/>
    <row r="36869" ht="15" customHeight="1"/>
    <row r="36870" ht="15" customHeight="1"/>
    <row r="36871" ht="15" customHeight="1"/>
    <row r="36872" ht="15" customHeight="1"/>
    <row r="36873" ht="15" customHeight="1"/>
    <row r="36874" ht="15" customHeight="1"/>
    <row r="36875" ht="15" customHeight="1"/>
    <row r="36876" ht="15" customHeight="1"/>
    <row r="36877" ht="15" customHeight="1"/>
    <row r="36878" ht="15" customHeight="1"/>
    <row r="36879" ht="15" customHeight="1"/>
    <row r="36880" ht="15" customHeight="1"/>
    <row r="36881" ht="15" customHeight="1"/>
    <row r="36882" ht="15" customHeight="1"/>
    <row r="36883" ht="15" customHeight="1"/>
    <row r="36884" ht="15" customHeight="1"/>
    <row r="36885" ht="15" customHeight="1"/>
    <row r="36886" ht="15" customHeight="1"/>
    <row r="36887" ht="15" customHeight="1"/>
    <row r="36888" ht="15" customHeight="1"/>
    <row r="36889" ht="15" customHeight="1"/>
    <row r="36890" ht="15" customHeight="1"/>
    <row r="36891" ht="15" customHeight="1"/>
    <row r="36892" ht="15" customHeight="1"/>
    <row r="36893" ht="15" customHeight="1"/>
    <row r="36894" ht="15" customHeight="1"/>
    <row r="36895" ht="15" customHeight="1"/>
    <row r="36896" ht="15" customHeight="1"/>
    <row r="36897" ht="15" customHeight="1"/>
    <row r="36898" ht="15" customHeight="1"/>
    <row r="36899" ht="15" customHeight="1"/>
    <row r="36900" ht="15" customHeight="1"/>
    <row r="36901" ht="15" customHeight="1"/>
    <row r="36902" ht="15" customHeight="1"/>
    <row r="36903" ht="15" customHeight="1"/>
    <row r="36904" ht="15" customHeight="1"/>
    <row r="36905" ht="15" customHeight="1"/>
    <row r="36906" ht="15" customHeight="1"/>
    <row r="36907" ht="15" customHeight="1"/>
    <row r="36908" ht="15" customHeight="1"/>
    <row r="36909" ht="15" customHeight="1"/>
    <row r="36910" ht="15" customHeight="1"/>
    <row r="36911" ht="15" customHeight="1"/>
    <row r="36912" ht="15" customHeight="1"/>
    <row r="36913" ht="15" customHeight="1"/>
    <row r="36914" ht="15" customHeight="1"/>
    <row r="36915" ht="15" customHeight="1"/>
    <row r="36916" ht="15" customHeight="1"/>
    <row r="36917" ht="15" customHeight="1"/>
    <row r="36918" ht="15" customHeight="1"/>
    <row r="36919" ht="15" customHeight="1"/>
    <row r="36920" ht="15" customHeight="1"/>
    <row r="36921" ht="15" customHeight="1"/>
    <row r="36922" ht="15" customHeight="1"/>
    <row r="36923" ht="15" customHeight="1"/>
    <row r="36924" ht="15" customHeight="1"/>
    <row r="36925" ht="15" customHeight="1"/>
    <row r="36926" ht="15" customHeight="1"/>
    <row r="36927" ht="15" customHeight="1"/>
    <row r="36928" ht="15" customHeight="1"/>
    <row r="36929" ht="15" customHeight="1"/>
    <row r="36930" ht="15" customHeight="1"/>
    <row r="36931" ht="15" customHeight="1"/>
    <row r="36932" ht="15" customHeight="1"/>
    <row r="36933" ht="15" customHeight="1"/>
    <row r="36934" ht="15" customHeight="1"/>
    <row r="36935" ht="15" customHeight="1"/>
    <row r="36936" ht="15" customHeight="1"/>
    <row r="36937" ht="15" customHeight="1"/>
    <row r="36938" ht="15" customHeight="1"/>
    <row r="36939" ht="15" customHeight="1"/>
    <row r="36940" ht="15" customHeight="1"/>
    <row r="36941" ht="15" customHeight="1"/>
    <row r="36942" ht="15" customHeight="1"/>
    <row r="36943" ht="15" customHeight="1"/>
    <row r="36944" ht="15" customHeight="1"/>
    <row r="36945" ht="15" customHeight="1"/>
    <row r="36946" ht="15" customHeight="1"/>
    <row r="36947" ht="15" customHeight="1"/>
    <row r="36948" ht="15" customHeight="1"/>
    <row r="36949" ht="15" customHeight="1"/>
    <row r="36950" ht="15" customHeight="1"/>
    <row r="36951" ht="15" customHeight="1"/>
    <row r="36952" ht="15" customHeight="1"/>
    <row r="36953" ht="15" customHeight="1"/>
    <row r="36954" ht="15" customHeight="1"/>
    <row r="36955" ht="15" customHeight="1"/>
    <row r="36956" ht="15" customHeight="1"/>
    <row r="36957" ht="15" customHeight="1"/>
    <row r="36958" ht="15" customHeight="1"/>
    <row r="36959" ht="15" customHeight="1"/>
    <row r="36960" ht="15" customHeight="1"/>
    <row r="36961" ht="15" customHeight="1"/>
    <row r="36962" ht="15" customHeight="1"/>
    <row r="36963" ht="15" customHeight="1"/>
    <row r="36964" ht="15" customHeight="1"/>
    <row r="36965" ht="15" customHeight="1"/>
    <row r="36966" ht="15" customHeight="1"/>
    <row r="36967" ht="15" customHeight="1"/>
    <row r="36968" ht="15" customHeight="1"/>
    <row r="36969" ht="15" customHeight="1"/>
    <row r="36970" ht="15" customHeight="1"/>
    <row r="36971" ht="15" customHeight="1"/>
    <row r="36972" ht="15" customHeight="1"/>
    <row r="36973" ht="15" customHeight="1"/>
    <row r="36974" ht="15" customHeight="1"/>
    <row r="36975" ht="15" customHeight="1"/>
    <row r="36976" ht="15" customHeight="1"/>
    <row r="36977" ht="15" customHeight="1"/>
    <row r="36978" ht="15" customHeight="1"/>
    <row r="36979" ht="15" customHeight="1"/>
    <row r="36980" ht="15" customHeight="1"/>
    <row r="36981" ht="15" customHeight="1"/>
    <row r="36982" ht="15" customHeight="1"/>
    <row r="36983" ht="15" customHeight="1"/>
    <row r="36984" ht="15" customHeight="1"/>
    <row r="36985" ht="15" customHeight="1"/>
    <row r="36986" ht="15" customHeight="1"/>
    <row r="36987" ht="15" customHeight="1"/>
    <row r="36988" ht="15" customHeight="1"/>
    <row r="36989" ht="15" customHeight="1"/>
    <row r="36990" ht="15" customHeight="1"/>
    <row r="36991" ht="15" customHeight="1"/>
    <row r="36992" ht="15" customHeight="1"/>
    <row r="36993" ht="15" customHeight="1"/>
    <row r="36994" ht="15" customHeight="1"/>
    <row r="36995" ht="15" customHeight="1"/>
    <row r="36996" ht="15" customHeight="1"/>
    <row r="36997" ht="15" customHeight="1"/>
    <row r="36998" ht="15" customHeight="1"/>
    <row r="36999" ht="15" customHeight="1"/>
    <row r="37000" ht="15" customHeight="1"/>
    <row r="37001" ht="15" customHeight="1"/>
    <row r="37002" ht="15" customHeight="1"/>
    <row r="37003" ht="15" customHeight="1"/>
    <row r="37004" ht="15" customHeight="1"/>
    <row r="37005" ht="15" customHeight="1"/>
    <row r="37006" ht="15" customHeight="1"/>
    <row r="37007" ht="15" customHeight="1"/>
    <row r="37008" ht="15" customHeight="1"/>
    <row r="37009" ht="15" customHeight="1"/>
    <row r="37010" ht="15" customHeight="1"/>
    <row r="37011" ht="15" customHeight="1"/>
    <row r="37012" ht="15" customHeight="1"/>
    <row r="37013" ht="15" customHeight="1"/>
    <row r="37014" ht="15" customHeight="1"/>
    <row r="37015" ht="15" customHeight="1"/>
    <row r="37016" ht="15" customHeight="1"/>
    <row r="37017" ht="15" customHeight="1"/>
    <row r="37018" ht="15" customHeight="1"/>
    <row r="37019" ht="15" customHeight="1"/>
    <row r="37020" ht="15" customHeight="1"/>
    <row r="37021" ht="15" customHeight="1"/>
    <row r="37022" ht="15" customHeight="1"/>
    <row r="37023" ht="15" customHeight="1"/>
    <row r="37024" ht="15" customHeight="1"/>
    <row r="37025" ht="15" customHeight="1"/>
    <row r="37026" ht="15" customHeight="1"/>
    <row r="37027" ht="15" customHeight="1"/>
    <row r="37028" ht="15" customHeight="1"/>
    <row r="37029" ht="15" customHeight="1"/>
    <row r="37030" ht="15" customHeight="1"/>
    <row r="37031" ht="15" customHeight="1"/>
    <row r="37032" ht="15" customHeight="1"/>
    <row r="37033" ht="15" customHeight="1"/>
    <row r="37034" ht="15" customHeight="1"/>
    <row r="37035" ht="15" customHeight="1"/>
    <row r="37036" ht="15" customHeight="1"/>
    <row r="37037" ht="15" customHeight="1"/>
    <row r="37038" ht="15" customHeight="1"/>
    <row r="37039" ht="15" customHeight="1"/>
    <row r="37040" ht="15" customHeight="1"/>
    <row r="37041" ht="15" customHeight="1"/>
    <row r="37042" ht="15" customHeight="1"/>
    <row r="37043" ht="15" customHeight="1"/>
    <row r="37044" ht="15" customHeight="1"/>
    <row r="37045" ht="15" customHeight="1"/>
    <row r="37046" ht="15" customHeight="1"/>
    <row r="37047" ht="15" customHeight="1"/>
    <row r="37048" ht="15" customHeight="1"/>
    <row r="37049" ht="15" customHeight="1"/>
    <row r="37050" ht="15" customHeight="1"/>
    <row r="37051" ht="15" customHeight="1"/>
    <row r="37052" ht="15" customHeight="1"/>
    <row r="37053" ht="15" customHeight="1"/>
    <row r="37054" ht="15" customHeight="1"/>
    <row r="37055" ht="15" customHeight="1"/>
    <row r="37056" ht="15" customHeight="1"/>
    <row r="37057" ht="15" customHeight="1"/>
    <row r="37058" ht="15" customHeight="1"/>
    <row r="37059" ht="15" customHeight="1"/>
    <row r="37060" ht="15" customHeight="1"/>
    <row r="37061" ht="15" customHeight="1"/>
    <row r="37062" ht="15" customHeight="1"/>
    <row r="37063" ht="15" customHeight="1"/>
    <row r="37064" ht="15" customHeight="1"/>
    <row r="37065" ht="15" customHeight="1"/>
    <row r="37066" ht="15" customHeight="1"/>
    <row r="37067" ht="15" customHeight="1"/>
    <row r="37068" ht="15" customHeight="1"/>
    <row r="37069" ht="15" customHeight="1"/>
    <row r="37070" ht="15" customHeight="1"/>
    <row r="37071" ht="15" customHeight="1"/>
    <row r="37072" ht="15" customHeight="1"/>
    <row r="37073" ht="15" customHeight="1"/>
    <row r="37074" ht="15" customHeight="1"/>
    <row r="37075" ht="15" customHeight="1"/>
    <row r="37076" ht="15" customHeight="1"/>
    <row r="37077" ht="15" customHeight="1"/>
    <row r="37078" ht="15" customHeight="1"/>
    <row r="37079" ht="15" customHeight="1"/>
    <row r="37080" ht="15" customHeight="1"/>
    <row r="37081" ht="15" customHeight="1"/>
    <row r="37082" ht="15" customHeight="1"/>
    <row r="37083" ht="15" customHeight="1"/>
    <row r="37084" ht="15" customHeight="1"/>
    <row r="37085" ht="15" customHeight="1"/>
    <row r="37086" ht="15" customHeight="1"/>
    <row r="37087" ht="15" customHeight="1"/>
    <row r="37088" ht="15" customHeight="1"/>
    <row r="37089" ht="15" customHeight="1"/>
    <row r="37090" ht="15" customHeight="1"/>
    <row r="37091" ht="15" customHeight="1"/>
    <row r="37092" ht="15" customHeight="1"/>
    <row r="37093" ht="15" customHeight="1"/>
    <row r="37094" ht="15" customHeight="1"/>
    <row r="37095" ht="15" customHeight="1"/>
    <row r="37096" ht="15" customHeight="1"/>
    <row r="37097" ht="15" customHeight="1"/>
    <row r="37098" ht="15" customHeight="1"/>
    <row r="37099" ht="15" customHeight="1"/>
    <row r="37100" ht="15" customHeight="1"/>
    <row r="37101" ht="15" customHeight="1"/>
    <row r="37102" ht="15" customHeight="1"/>
    <row r="37103" ht="15" customHeight="1"/>
    <row r="37104" ht="15" customHeight="1"/>
    <row r="37105" ht="15" customHeight="1"/>
    <row r="37106" ht="15" customHeight="1"/>
    <row r="37107" ht="15" customHeight="1"/>
    <row r="37108" ht="15" customHeight="1"/>
    <row r="37109" ht="15" customHeight="1"/>
    <row r="37110" ht="15" customHeight="1"/>
    <row r="37111" ht="15" customHeight="1"/>
    <row r="37112" ht="15" customHeight="1"/>
    <row r="37113" ht="15" customHeight="1"/>
    <row r="37114" ht="15" customHeight="1"/>
    <row r="37115" ht="15" customHeight="1"/>
    <row r="37116" ht="15" customHeight="1"/>
    <row r="37117" ht="15" customHeight="1"/>
    <row r="37118" ht="15" customHeight="1"/>
    <row r="37119" ht="15" customHeight="1"/>
    <row r="37120" ht="15" customHeight="1"/>
    <row r="37121" ht="15" customHeight="1"/>
    <row r="37122" ht="15" customHeight="1"/>
    <row r="37123" ht="15" customHeight="1"/>
    <row r="37124" ht="15" customHeight="1"/>
    <row r="37125" ht="15" customHeight="1"/>
    <row r="37126" ht="15" customHeight="1"/>
    <row r="37127" ht="15" customHeight="1"/>
    <row r="37128" ht="15" customHeight="1"/>
    <row r="37129" ht="15" customHeight="1"/>
    <row r="37130" ht="15" customHeight="1"/>
    <row r="37131" ht="15" customHeight="1"/>
    <row r="37132" ht="15" customHeight="1"/>
    <row r="37133" ht="15" customHeight="1"/>
    <row r="37134" ht="15" customHeight="1"/>
    <row r="37135" ht="15" customHeight="1"/>
    <row r="37136" ht="15" customHeight="1"/>
    <row r="37137" ht="15" customHeight="1"/>
    <row r="37138" ht="15" customHeight="1"/>
    <row r="37139" ht="15" customHeight="1"/>
    <row r="37140" ht="15" customHeight="1"/>
    <row r="37141" ht="15" customHeight="1"/>
    <row r="37142" ht="15" customHeight="1"/>
    <row r="37143" ht="15" customHeight="1"/>
    <row r="37144" ht="15" customHeight="1"/>
    <row r="37145" ht="15" customHeight="1"/>
    <row r="37146" ht="15" customHeight="1"/>
    <row r="37147" ht="15" customHeight="1"/>
    <row r="37148" ht="15" customHeight="1"/>
    <row r="37149" ht="15" customHeight="1"/>
    <row r="37150" ht="15" customHeight="1"/>
    <row r="37151" ht="15" customHeight="1"/>
    <row r="37152" ht="15" customHeight="1"/>
    <row r="37153" ht="15" customHeight="1"/>
    <row r="37154" ht="15" customHeight="1"/>
    <row r="37155" ht="15" customHeight="1"/>
    <row r="37156" ht="15" customHeight="1"/>
    <row r="37157" ht="15" customHeight="1"/>
    <row r="37158" ht="15" customHeight="1"/>
    <row r="37159" ht="15" customHeight="1"/>
    <row r="37160" ht="15" customHeight="1"/>
    <row r="37161" ht="15" customHeight="1"/>
    <row r="37162" ht="15" customHeight="1"/>
    <row r="37163" ht="15" customHeight="1"/>
    <row r="37164" ht="15" customHeight="1"/>
    <row r="37165" ht="15" customHeight="1"/>
    <row r="37166" ht="15" customHeight="1"/>
    <row r="37167" ht="15" customHeight="1"/>
    <row r="37168" ht="15" customHeight="1"/>
    <row r="37169" ht="15" customHeight="1"/>
    <row r="37170" ht="15" customHeight="1"/>
    <row r="37171" ht="15" customHeight="1"/>
    <row r="37172" ht="15" customHeight="1"/>
    <row r="37173" ht="15" customHeight="1"/>
    <row r="37174" ht="15" customHeight="1"/>
    <row r="37175" ht="15" customHeight="1"/>
    <row r="37176" ht="15" customHeight="1"/>
    <row r="37177" ht="15" customHeight="1"/>
    <row r="37178" ht="15" customHeight="1"/>
    <row r="37179" ht="15" customHeight="1"/>
    <row r="37180" ht="15" customHeight="1"/>
    <row r="37181" ht="15" customHeight="1"/>
    <row r="37182" ht="15" customHeight="1"/>
    <row r="37183" ht="15" customHeight="1"/>
    <row r="37184" ht="15" customHeight="1"/>
    <row r="37185" ht="15" customHeight="1"/>
    <row r="37186" ht="15" customHeight="1"/>
    <row r="37187" ht="15" customHeight="1"/>
    <row r="37188" ht="15" customHeight="1"/>
    <row r="37189" ht="15" customHeight="1"/>
    <row r="37190" ht="15" customHeight="1"/>
    <row r="37191" ht="15" customHeight="1"/>
    <row r="37192" ht="15" customHeight="1"/>
    <row r="37193" ht="15" customHeight="1"/>
    <row r="37194" ht="15" customHeight="1"/>
    <row r="37195" ht="15" customHeight="1"/>
    <row r="37196" ht="15" customHeight="1"/>
    <row r="37197" ht="15" customHeight="1"/>
    <row r="37198" ht="15" customHeight="1"/>
    <row r="37199" ht="15" customHeight="1"/>
    <row r="37200" ht="15" customHeight="1"/>
    <row r="37201" ht="15" customHeight="1"/>
    <row r="37202" ht="15" customHeight="1"/>
    <row r="37203" ht="15" customHeight="1"/>
    <row r="37204" ht="15" customHeight="1"/>
    <row r="37205" ht="15" customHeight="1"/>
    <row r="37206" ht="15" customHeight="1"/>
    <row r="37207" ht="15" customHeight="1"/>
    <row r="37208" ht="15" customHeight="1"/>
    <row r="37209" ht="15" customHeight="1"/>
    <row r="37210" ht="15" customHeight="1"/>
    <row r="37211" ht="15" customHeight="1"/>
    <row r="37212" ht="15" customHeight="1"/>
    <row r="37213" ht="15" customHeight="1"/>
    <row r="37214" ht="15" customHeight="1"/>
    <row r="37215" ht="15" customHeight="1"/>
    <row r="37216" ht="15" customHeight="1"/>
    <row r="37217" ht="15" customHeight="1"/>
    <row r="37218" ht="15" customHeight="1"/>
    <row r="37219" ht="15" customHeight="1"/>
    <row r="37220" ht="15" customHeight="1"/>
    <row r="37221" ht="15" customHeight="1"/>
    <row r="37222" ht="15" customHeight="1"/>
    <row r="37223" ht="15" customHeight="1"/>
    <row r="37224" ht="15" customHeight="1"/>
    <row r="37225" ht="15" customHeight="1"/>
    <row r="37226" ht="15" customHeight="1"/>
    <row r="37227" ht="15" customHeight="1"/>
    <row r="37228" ht="15" customHeight="1"/>
    <row r="37229" ht="15" customHeight="1"/>
    <row r="37230" ht="15" customHeight="1"/>
    <row r="37231" ht="15" customHeight="1"/>
    <row r="37232" ht="15" customHeight="1"/>
    <row r="37233" ht="15" customHeight="1"/>
    <row r="37234" ht="15" customHeight="1"/>
    <row r="37235" ht="15" customHeight="1"/>
    <row r="37236" ht="15" customHeight="1"/>
    <row r="37237" ht="15" customHeight="1"/>
    <row r="37238" ht="15" customHeight="1"/>
    <row r="37239" ht="15" customHeight="1"/>
    <row r="37240" ht="15" customHeight="1"/>
    <row r="37241" ht="15" customHeight="1"/>
    <row r="37242" ht="15" customHeight="1"/>
    <row r="37243" ht="15" customHeight="1"/>
    <row r="37244" ht="15" customHeight="1"/>
    <row r="37245" ht="15" customHeight="1"/>
    <row r="37246" ht="15" customHeight="1"/>
    <row r="37247" ht="15" customHeight="1"/>
    <row r="37248" ht="15" customHeight="1"/>
    <row r="37249" ht="15" customHeight="1"/>
    <row r="37250" ht="15" customHeight="1"/>
    <row r="37251" ht="15" customHeight="1"/>
    <row r="37252" ht="15" customHeight="1"/>
    <row r="37253" ht="15" customHeight="1"/>
    <row r="37254" ht="15" customHeight="1"/>
    <row r="37255" ht="15" customHeight="1"/>
    <row r="37256" ht="15" customHeight="1"/>
    <row r="37257" ht="15" customHeight="1"/>
    <row r="37258" ht="15" customHeight="1"/>
    <row r="37259" ht="15" customHeight="1"/>
    <row r="37260" ht="15" customHeight="1"/>
    <row r="37261" ht="15" customHeight="1"/>
    <row r="37262" ht="15" customHeight="1"/>
    <row r="37263" ht="15" customHeight="1"/>
    <row r="37264" ht="15" customHeight="1"/>
    <row r="37265" ht="15" customHeight="1"/>
    <row r="37266" ht="15" customHeight="1"/>
    <row r="37267" ht="15" customHeight="1"/>
    <row r="37268" ht="15" customHeight="1"/>
    <row r="37269" ht="15" customHeight="1"/>
    <row r="37270" ht="15" customHeight="1"/>
    <row r="37271" ht="15" customHeight="1"/>
    <row r="37272" ht="15" customHeight="1"/>
    <row r="37273" ht="15" customHeight="1"/>
    <row r="37274" ht="15" customHeight="1"/>
    <row r="37275" ht="15" customHeight="1"/>
    <row r="37276" ht="15" customHeight="1"/>
    <row r="37277" ht="15" customHeight="1"/>
    <row r="37278" ht="15" customHeight="1"/>
    <row r="37279" ht="15" customHeight="1"/>
    <row r="37280" ht="15" customHeight="1"/>
    <row r="37281" ht="15" customHeight="1"/>
    <row r="37282" ht="15" customHeight="1"/>
    <row r="37283" ht="15" customHeight="1"/>
    <row r="37284" ht="15" customHeight="1"/>
    <row r="37285" ht="15" customHeight="1"/>
    <row r="37286" ht="15" customHeight="1"/>
    <row r="37287" ht="15" customHeight="1"/>
    <row r="37288" ht="15" customHeight="1"/>
    <row r="37289" ht="15" customHeight="1"/>
    <row r="37290" ht="15" customHeight="1"/>
    <row r="37291" ht="15" customHeight="1"/>
    <row r="37292" ht="15" customHeight="1"/>
    <row r="37293" ht="15" customHeight="1"/>
    <row r="37294" ht="15" customHeight="1"/>
    <row r="37295" ht="15" customHeight="1"/>
    <row r="37296" ht="15" customHeight="1"/>
    <row r="37297" ht="15" customHeight="1"/>
    <row r="37298" ht="15" customHeight="1"/>
    <row r="37299" ht="15" customHeight="1"/>
    <row r="37300" ht="15" customHeight="1"/>
    <row r="37301" ht="15" customHeight="1"/>
    <row r="37302" ht="15" customHeight="1"/>
    <row r="37303" ht="15" customHeight="1"/>
    <row r="37304" ht="15" customHeight="1"/>
    <row r="37305" ht="15" customHeight="1"/>
    <row r="37306" ht="15" customHeight="1"/>
    <row r="37307" ht="15" customHeight="1"/>
    <row r="37308" ht="15" customHeight="1"/>
    <row r="37309" ht="15" customHeight="1"/>
    <row r="37310" ht="15" customHeight="1"/>
    <row r="37311" ht="15" customHeight="1"/>
    <row r="37312" ht="15" customHeight="1"/>
    <row r="37313" ht="15" customHeight="1"/>
    <row r="37314" ht="15" customHeight="1"/>
    <row r="37315" ht="15" customHeight="1"/>
    <row r="37316" ht="15" customHeight="1"/>
    <row r="37317" ht="15" customHeight="1"/>
    <row r="37318" ht="15" customHeight="1"/>
    <row r="37319" ht="15" customHeight="1"/>
    <row r="37320" ht="15" customHeight="1"/>
    <row r="37321" ht="15" customHeight="1"/>
    <row r="37322" ht="15" customHeight="1"/>
    <row r="37323" ht="15" customHeight="1"/>
    <row r="37324" ht="15" customHeight="1"/>
    <row r="37325" ht="15" customHeight="1"/>
    <row r="37326" ht="15" customHeight="1"/>
    <row r="37327" ht="15" customHeight="1"/>
    <row r="37328" ht="15" customHeight="1"/>
    <row r="37329" ht="15" customHeight="1"/>
    <row r="37330" ht="15" customHeight="1"/>
    <row r="37331" ht="15" customHeight="1"/>
    <row r="37332" ht="15" customHeight="1"/>
    <row r="37333" ht="15" customHeight="1"/>
    <row r="37334" ht="15" customHeight="1"/>
    <row r="37335" ht="15" customHeight="1"/>
    <row r="37336" ht="15" customHeight="1"/>
    <row r="37337" ht="15" customHeight="1"/>
    <row r="37338" ht="15" customHeight="1"/>
    <row r="37339" ht="15" customHeight="1"/>
    <row r="37340" ht="15" customHeight="1"/>
    <row r="37341" ht="15" customHeight="1"/>
    <row r="37342" ht="15" customHeight="1"/>
    <row r="37343" ht="15" customHeight="1"/>
    <row r="37344" ht="15" customHeight="1"/>
    <row r="37345" ht="15" customHeight="1"/>
    <row r="37346" ht="15" customHeight="1"/>
    <row r="37347" ht="15" customHeight="1"/>
    <row r="37348" ht="15" customHeight="1"/>
    <row r="37349" ht="15" customHeight="1"/>
    <row r="37350" ht="15" customHeight="1"/>
    <row r="37351" ht="15" customHeight="1"/>
    <row r="37352" ht="15" customHeight="1"/>
    <row r="37353" ht="15" customHeight="1"/>
    <row r="37354" ht="15" customHeight="1"/>
    <row r="37355" ht="15" customHeight="1"/>
    <row r="37356" ht="15" customHeight="1"/>
    <row r="37357" ht="15" customHeight="1"/>
    <row r="37358" ht="15" customHeight="1"/>
    <row r="37359" ht="15" customHeight="1"/>
    <row r="37360" ht="15" customHeight="1"/>
    <row r="37361" ht="15" customHeight="1"/>
    <row r="37362" ht="15" customHeight="1"/>
    <row r="37363" ht="15" customHeight="1"/>
    <row r="37364" ht="15" customHeight="1"/>
    <row r="37365" ht="15" customHeight="1"/>
    <row r="37366" ht="15" customHeight="1"/>
    <row r="37367" ht="15" customHeight="1"/>
    <row r="37368" ht="15" customHeight="1"/>
    <row r="37369" ht="15" customHeight="1"/>
    <row r="37370" ht="15" customHeight="1"/>
    <row r="37371" ht="15" customHeight="1"/>
    <row r="37372" ht="15" customHeight="1"/>
    <row r="37373" ht="15" customHeight="1"/>
    <row r="37374" ht="15" customHeight="1"/>
    <row r="37375" ht="15" customHeight="1"/>
    <row r="37376" ht="15" customHeight="1"/>
    <row r="37377" ht="15" customHeight="1"/>
    <row r="37378" ht="15" customHeight="1"/>
    <row r="37379" ht="15" customHeight="1"/>
    <row r="37380" ht="15" customHeight="1"/>
    <row r="37381" ht="15" customHeight="1"/>
    <row r="37382" ht="15" customHeight="1"/>
    <row r="37383" ht="15" customHeight="1"/>
    <row r="37384" ht="15" customHeight="1"/>
    <row r="37385" ht="15" customHeight="1"/>
    <row r="37386" ht="15" customHeight="1"/>
    <row r="37387" ht="15" customHeight="1"/>
    <row r="37388" ht="15" customHeight="1"/>
    <row r="37389" ht="15" customHeight="1"/>
    <row r="37390" ht="15" customHeight="1"/>
    <row r="37391" ht="15" customHeight="1"/>
    <row r="37392" ht="15" customHeight="1"/>
    <row r="37393" ht="15" customHeight="1"/>
    <row r="37394" ht="15" customHeight="1"/>
    <row r="37395" ht="15" customHeight="1"/>
    <row r="37396" ht="15" customHeight="1"/>
    <row r="37397" ht="15" customHeight="1"/>
    <row r="37398" ht="15" customHeight="1"/>
    <row r="37399" ht="15" customHeight="1"/>
    <row r="37400" ht="15" customHeight="1"/>
    <row r="37401" ht="15" customHeight="1"/>
    <row r="37402" ht="15" customHeight="1"/>
    <row r="37403" ht="15" customHeight="1"/>
    <row r="37404" ht="15" customHeight="1"/>
    <row r="37405" ht="15" customHeight="1"/>
    <row r="37406" ht="15" customHeight="1"/>
    <row r="37407" ht="15" customHeight="1"/>
    <row r="37408" ht="15" customHeight="1"/>
    <row r="37409" ht="15" customHeight="1"/>
    <row r="37410" ht="15" customHeight="1"/>
    <row r="37411" ht="15" customHeight="1"/>
    <row r="37412" ht="15" customHeight="1"/>
    <row r="37413" ht="15" customHeight="1"/>
    <row r="37414" ht="15" customHeight="1"/>
    <row r="37415" ht="15" customHeight="1"/>
    <row r="37416" ht="15" customHeight="1"/>
    <row r="37417" ht="15" customHeight="1"/>
    <row r="37418" ht="15" customHeight="1"/>
    <row r="37419" ht="15" customHeight="1"/>
    <row r="37420" ht="15" customHeight="1"/>
    <row r="37421" ht="15" customHeight="1"/>
    <row r="37422" ht="15" customHeight="1"/>
    <row r="37423" ht="15" customHeight="1"/>
    <row r="37424" ht="15" customHeight="1"/>
    <row r="37425" ht="15" customHeight="1"/>
    <row r="37426" ht="15" customHeight="1"/>
    <row r="37427" ht="15" customHeight="1"/>
    <row r="37428" ht="15" customHeight="1"/>
    <row r="37429" ht="15" customHeight="1"/>
    <row r="37430" ht="15" customHeight="1"/>
    <row r="37431" ht="15" customHeight="1"/>
    <row r="37432" ht="15" customHeight="1"/>
    <row r="37433" ht="15" customHeight="1"/>
    <row r="37434" ht="15" customHeight="1"/>
    <row r="37435" ht="15" customHeight="1"/>
    <row r="37436" ht="15" customHeight="1"/>
    <row r="37437" ht="15" customHeight="1"/>
    <row r="37438" ht="15" customHeight="1"/>
    <row r="37439" ht="15" customHeight="1"/>
    <row r="37440" ht="15" customHeight="1"/>
    <row r="37441" ht="15" customHeight="1"/>
    <row r="37442" ht="15" customHeight="1"/>
    <row r="37443" ht="15" customHeight="1"/>
    <row r="37444" ht="15" customHeight="1"/>
    <row r="37445" ht="15" customHeight="1"/>
    <row r="37446" ht="15" customHeight="1"/>
    <row r="37447" ht="15" customHeight="1"/>
    <row r="37448" ht="15" customHeight="1"/>
    <row r="37449" ht="15" customHeight="1"/>
    <row r="37450" ht="15" customHeight="1"/>
    <row r="37451" ht="15" customHeight="1"/>
    <row r="37452" ht="15" customHeight="1"/>
    <row r="37453" ht="15" customHeight="1"/>
    <row r="37454" ht="15" customHeight="1"/>
    <row r="37455" ht="15" customHeight="1"/>
    <row r="37456" ht="15" customHeight="1"/>
    <row r="37457" ht="15" customHeight="1"/>
    <row r="37458" ht="15" customHeight="1"/>
    <row r="37459" ht="15" customHeight="1"/>
    <row r="37460" ht="15" customHeight="1"/>
    <row r="37461" ht="15" customHeight="1"/>
    <row r="37462" ht="15" customHeight="1"/>
    <row r="37463" ht="15" customHeight="1"/>
    <row r="37464" ht="15" customHeight="1"/>
    <row r="37465" ht="15" customHeight="1"/>
    <row r="37466" ht="15" customHeight="1"/>
    <row r="37467" ht="15" customHeight="1"/>
    <row r="37468" ht="15" customHeight="1"/>
    <row r="37469" ht="15" customHeight="1"/>
    <row r="37470" ht="15" customHeight="1"/>
    <row r="37471" ht="15" customHeight="1"/>
    <row r="37472" ht="15" customHeight="1"/>
    <row r="37473" ht="15" customHeight="1"/>
    <row r="37474" ht="15" customHeight="1"/>
    <row r="37475" ht="15" customHeight="1"/>
    <row r="37476" ht="15" customHeight="1"/>
    <row r="37477" ht="15" customHeight="1"/>
    <row r="37478" ht="15" customHeight="1"/>
    <row r="37479" ht="15" customHeight="1"/>
    <row r="37480" ht="15" customHeight="1"/>
    <row r="37481" ht="15" customHeight="1"/>
    <row r="37482" ht="15" customHeight="1"/>
    <row r="37483" ht="15" customHeight="1"/>
    <row r="37484" ht="15" customHeight="1"/>
    <row r="37485" ht="15" customHeight="1"/>
    <row r="37486" ht="15" customHeight="1"/>
    <row r="37487" ht="15" customHeight="1"/>
    <row r="37488" ht="15" customHeight="1"/>
    <row r="37489" ht="15" customHeight="1"/>
    <row r="37490" ht="15" customHeight="1"/>
    <row r="37491" ht="15" customHeight="1"/>
    <row r="37492" ht="15" customHeight="1"/>
    <row r="37493" ht="15" customHeight="1"/>
    <row r="37494" ht="15" customHeight="1"/>
    <row r="37495" ht="15" customHeight="1"/>
    <row r="37496" ht="15" customHeight="1"/>
    <row r="37497" ht="15" customHeight="1"/>
    <row r="37498" ht="15" customHeight="1"/>
    <row r="37499" ht="15" customHeight="1"/>
    <row r="37500" ht="15" customHeight="1"/>
    <row r="37501" ht="15" customHeight="1"/>
    <row r="37502" ht="15" customHeight="1"/>
    <row r="37503" ht="15" customHeight="1"/>
    <row r="37504" ht="15" customHeight="1"/>
    <row r="37505" ht="15" customHeight="1"/>
    <row r="37506" ht="15" customHeight="1"/>
    <row r="37507" ht="15" customHeight="1"/>
    <row r="37508" ht="15" customHeight="1"/>
    <row r="37509" ht="15" customHeight="1"/>
    <row r="37510" ht="15" customHeight="1"/>
    <row r="37511" ht="15" customHeight="1"/>
    <row r="37512" ht="15" customHeight="1"/>
    <row r="37513" ht="15" customHeight="1"/>
    <row r="37514" ht="15" customHeight="1"/>
    <row r="37515" ht="15" customHeight="1"/>
    <row r="37516" ht="15" customHeight="1"/>
    <row r="37517" ht="15" customHeight="1"/>
    <row r="37518" ht="15" customHeight="1"/>
    <row r="37519" ht="15" customHeight="1"/>
    <row r="37520" ht="15" customHeight="1"/>
    <row r="37521" ht="15" customHeight="1"/>
    <row r="37522" ht="15" customHeight="1"/>
    <row r="37523" ht="15" customHeight="1"/>
    <row r="37524" ht="15" customHeight="1"/>
    <row r="37525" ht="15" customHeight="1"/>
    <row r="37526" ht="15" customHeight="1"/>
    <row r="37527" ht="15" customHeight="1"/>
    <row r="37528" ht="15" customHeight="1"/>
    <row r="37529" ht="15" customHeight="1"/>
    <row r="37530" ht="15" customHeight="1"/>
    <row r="37531" ht="15" customHeight="1"/>
    <row r="37532" ht="15" customHeight="1"/>
    <row r="37533" ht="15" customHeight="1"/>
    <row r="37534" ht="15" customHeight="1"/>
    <row r="37535" ht="15" customHeight="1"/>
    <row r="37536" ht="15" customHeight="1"/>
    <row r="37537" ht="15" customHeight="1"/>
    <row r="37538" ht="15" customHeight="1"/>
    <row r="37539" ht="15" customHeight="1"/>
    <row r="37540" ht="15" customHeight="1"/>
    <row r="37541" ht="15" customHeight="1"/>
    <row r="37542" ht="15" customHeight="1"/>
    <row r="37543" ht="15" customHeight="1"/>
    <row r="37544" ht="15" customHeight="1"/>
    <row r="37545" ht="15" customHeight="1"/>
    <row r="37546" ht="15" customHeight="1"/>
    <row r="37547" ht="15" customHeight="1"/>
    <row r="37548" ht="15" customHeight="1"/>
    <row r="37549" ht="15" customHeight="1"/>
    <row r="37550" ht="15" customHeight="1"/>
    <row r="37551" ht="15" customHeight="1"/>
    <row r="37552" ht="15" customHeight="1"/>
    <row r="37553" ht="15" customHeight="1"/>
    <row r="37554" ht="15" customHeight="1"/>
    <row r="37555" ht="15" customHeight="1"/>
    <row r="37556" ht="15" customHeight="1"/>
    <row r="37557" ht="15" customHeight="1"/>
    <row r="37558" ht="15" customHeight="1"/>
    <row r="37559" ht="15" customHeight="1"/>
    <row r="37560" ht="15" customHeight="1"/>
    <row r="37561" ht="15" customHeight="1"/>
    <row r="37562" ht="15" customHeight="1"/>
    <row r="37563" ht="15" customHeight="1"/>
    <row r="37564" ht="15" customHeight="1"/>
    <row r="37565" ht="15" customHeight="1"/>
    <row r="37566" ht="15" customHeight="1"/>
    <row r="37567" ht="15" customHeight="1"/>
    <row r="37568" ht="15" customHeight="1"/>
    <row r="37569" ht="15" customHeight="1"/>
    <row r="37570" ht="15" customHeight="1"/>
    <row r="37571" ht="15" customHeight="1"/>
    <row r="37572" ht="15" customHeight="1"/>
    <row r="37573" ht="15" customHeight="1"/>
    <row r="37574" ht="15" customHeight="1"/>
    <row r="37575" ht="15" customHeight="1"/>
    <row r="37576" ht="15" customHeight="1"/>
    <row r="37577" ht="15" customHeight="1"/>
    <row r="37578" ht="15" customHeight="1"/>
    <row r="37579" ht="15" customHeight="1"/>
    <row r="37580" ht="15" customHeight="1"/>
    <row r="37581" ht="15" customHeight="1"/>
    <row r="37582" ht="15" customHeight="1"/>
    <row r="37583" ht="15" customHeight="1"/>
    <row r="37584" ht="15" customHeight="1"/>
    <row r="37585" ht="15" customHeight="1"/>
    <row r="37586" ht="15" customHeight="1"/>
    <row r="37587" ht="15" customHeight="1"/>
    <row r="37588" ht="15" customHeight="1"/>
    <row r="37589" ht="15" customHeight="1"/>
    <row r="37590" ht="15" customHeight="1"/>
    <row r="37591" ht="15" customHeight="1"/>
    <row r="37592" ht="15" customHeight="1"/>
    <row r="37593" ht="15" customHeight="1"/>
    <row r="37594" ht="15" customHeight="1"/>
    <row r="37595" ht="15" customHeight="1"/>
    <row r="37596" ht="15" customHeight="1"/>
    <row r="37597" ht="15" customHeight="1"/>
    <row r="37598" ht="15" customHeight="1"/>
    <row r="37599" ht="15" customHeight="1"/>
    <row r="37600" ht="15" customHeight="1"/>
    <row r="37601" ht="15" customHeight="1"/>
    <row r="37602" ht="15" customHeight="1"/>
    <row r="37603" ht="15" customHeight="1"/>
    <row r="37604" ht="15" customHeight="1"/>
    <row r="37605" ht="15" customHeight="1"/>
    <row r="37606" ht="15" customHeight="1"/>
    <row r="37607" ht="15" customHeight="1"/>
    <row r="37608" ht="15" customHeight="1"/>
    <row r="37609" ht="15" customHeight="1"/>
    <row r="37610" ht="15" customHeight="1"/>
    <row r="37611" ht="15" customHeight="1"/>
    <row r="37612" ht="15" customHeight="1"/>
    <row r="37613" ht="15" customHeight="1"/>
    <row r="37614" ht="15" customHeight="1"/>
    <row r="37615" ht="15" customHeight="1"/>
    <row r="37616" ht="15" customHeight="1"/>
    <row r="37617" ht="15" customHeight="1"/>
    <row r="37618" ht="15" customHeight="1"/>
    <row r="37619" ht="15" customHeight="1"/>
    <row r="37620" ht="15" customHeight="1"/>
    <row r="37621" ht="15" customHeight="1"/>
    <row r="37622" ht="15" customHeight="1"/>
    <row r="37623" ht="15" customHeight="1"/>
    <row r="37624" ht="15" customHeight="1"/>
    <row r="37625" ht="15" customHeight="1"/>
    <row r="37626" ht="15" customHeight="1"/>
    <row r="37627" ht="15" customHeight="1"/>
    <row r="37628" ht="15" customHeight="1"/>
    <row r="37629" ht="15" customHeight="1"/>
    <row r="37630" ht="15" customHeight="1"/>
    <row r="37631" ht="15" customHeight="1"/>
    <row r="37632" ht="15" customHeight="1"/>
    <row r="37633" ht="15" customHeight="1"/>
    <row r="37634" ht="15" customHeight="1"/>
    <row r="37635" ht="15" customHeight="1"/>
    <row r="37636" ht="15" customHeight="1"/>
    <row r="37637" ht="15" customHeight="1"/>
    <row r="37638" ht="15" customHeight="1"/>
    <row r="37639" ht="15" customHeight="1"/>
    <row r="37640" ht="15" customHeight="1"/>
    <row r="37641" ht="15" customHeight="1"/>
    <row r="37642" ht="15" customHeight="1"/>
    <row r="37643" ht="15" customHeight="1"/>
    <row r="37644" ht="15" customHeight="1"/>
    <row r="37645" ht="15" customHeight="1"/>
    <row r="37646" ht="15" customHeight="1"/>
    <row r="37647" ht="15" customHeight="1"/>
    <row r="37648" ht="15" customHeight="1"/>
    <row r="37649" ht="15" customHeight="1"/>
    <row r="37650" ht="15" customHeight="1"/>
    <row r="37651" ht="15" customHeight="1"/>
    <row r="37652" ht="15" customHeight="1"/>
    <row r="37653" ht="15" customHeight="1"/>
    <row r="37654" ht="15" customHeight="1"/>
    <row r="37655" ht="15" customHeight="1"/>
    <row r="37656" ht="15" customHeight="1"/>
    <row r="37657" ht="15" customHeight="1"/>
    <row r="37658" ht="15" customHeight="1"/>
    <row r="37659" ht="15" customHeight="1"/>
    <row r="37660" ht="15" customHeight="1"/>
    <row r="37661" ht="15" customHeight="1"/>
    <row r="37662" ht="15" customHeight="1"/>
    <row r="37663" ht="15" customHeight="1"/>
    <row r="37664" ht="15" customHeight="1"/>
    <row r="37665" ht="15" customHeight="1"/>
    <row r="37666" ht="15" customHeight="1"/>
    <row r="37667" ht="15" customHeight="1"/>
    <row r="37668" ht="15" customHeight="1"/>
    <row r="37669" ht="15" customHeight="1"/>
    <row r="37670" ht="15" customHeight="1"/>
    <row r="37671" ht="15" customHeight="1"/>
    <row r="37672" ht="15" customHeight="1"/>
    <row r="37673" ht="15" customHeight="1"/>
    <row r="37674" ht="15" customHeight="1"/>
    <row r="37675" ht="15" customHeight="1"/>
    <row r="37676" ht="15" customHeight="1"/>
    <row r="37677" ht="15" customHeight="1"/>
    <row r="37678" ht="15" customHeight="1"/>
    <row r="37679" ht="15" customHeight="1"/>
    <row r="37680" ht="15" customHeight="1"/>
    <row r="37681" ht="15" customHeight="1"/>
    <row r="37682" ht="15" customHeight="1"/>
    <row r="37683" ht="15" customHeight="1"/>
    <row r="37684" ht="15" customHeight="1"/>
    <row r="37685" ht="15" customHeight="1"/>
    <row r="37686" ht="15" customHeight="1"/>
    <row r="37687" ht="15" customHeight="1"/>
    <row r="37688" ht="15" customHeight="1"/>
    <row r="37689" ht="15" customHeight="1"/>
    <row r="37690" ht="15" customHeight="1"/>
    <row r="37691" ht="15" customHeight="1"/>
    <row r="37692" ht="15" customHeight="1"/>
    <row r="37693" ht="15" customHeight="1"/>
    <row r="37694" ht="15" customHeight="1"/>
    <row r="37695" ht="15" customHeight="1"/>
    <row r="37696" ht="15" customHeight="1"/>
    <row r="37697" ht="15" customHeight="1"/>
    <row r="37698" ht="15" customHeight="1"/>
    <row r="37699" ht="15" customHeight="1"/>
    <row r="37700" ht="15" customHeight="1"/>
    <row r="37701" ht="15" customHeight="1"/>
    <row r="37702" ht="15" customHeight="1"/>
    <row r="37703" ht="15" customHeight="1"/>
    <row r="37704" ht="15" customHeight="1"/>
    <row r="37705" ht="15" customHeight="1"/>
    <row r="37706" ht="15" customHeight="1"/>
    <row r="37707" ht="15" customHeight="1"/>
    <row r="37708" ht="15" customHeight="1"/>
    <row r="37709" ht="15" customHeight="1"/>
    <row r="37710" ht="15" customHeight="1"/>
    <row r="37711" ht="15" customHeight="1"/>
    <row r="37712" ht="15" customHeight="1"/>
    <row r="37713" ht="15" customHeight="1"/>
    <row r="37714" ht="15" customHeight="1"/>
    <row r="37715" ht="15" customHeight="1"/>
    <row r="37716" ht="15" customHeight="1"/>
    <row r="37717" ht="15" customHeight="1"/>
    <row r="37718" ht="15" customHeight="1"/>
    <row r="37719" ht="15" customHeight="1"/>
    <row r="37720" ht="15" customHeight="1"/>
    <row r="37721" ht="15" customHeight="1"/>
    <row r="37722" ht="15" customHeight="1"/>
    <row r="37723" ht="15" customHeight="1"/>
    <row r="37724" ht="15" customHeight="1"/>
    <row r="37725" ht="15" customHeight="1"/>
    <row r="37726" ht="15" customHeight="1"/>
    <row r="37727" ht="15" customHeight="1"/>
    <row r="37728" ht="15" customHeight="1"/>
    <row r="37729" ht="15" customHeight="1"/>
    <row r="37730" ht="15" customHeight="1"/>
    <row r="37731" ht="15" customHeight="1"/>
    <row r="37732" ht="15" customHeight="1"/>
    <row r="37733" ht="15" customHeight="1"/>
    <row r="37734" ht="15" customHeight="1"/>
    <row r="37735" ht="15" customHeight="1"/>
    <row r="37736" ht="15" customHeight="1"/>
    <row r="37737" ht="15" customHeight="1"/>
    <row r="37738" ht="15" customHeight="1"/>
    <row r="37739" ht="15" customHeight="1"/>
    <row r="37740" ht="15" customHeight="1"/>
    <row r="37741" ht="15" customHeight="1"/>
    <row r="37742" ht="15" customHeight="1"/>
    <row r="37743" ht="15" customHeight="1"/>
    <row r="37744" ht="15" customHeight="1"/>
    <row r="37745" ht="15" customHeight="1"/>
    <row r="37746" ht="15" customHeight="1"/>
    <row r="37747" ht="15" customHeight="1"/>
    <row r="37748" ht="15" customHeight="1"/>
    <row r="37749" ht="15" customHeight="1"/>
    <row r="37750" ht="15" customHeight="1"/>
    <row r="37751" ht="15" customHeight="1"/>
    <row r="37752" ht="15" customHeight="1"/>
    <row r="37753" ht="15" customHeight="1"/>
    <row r="37754" ht="15" customHeight="1"/>
    <row r="37755" ht="15" customHeight="1"/>
    <row r="37756" ht="15" customHeight="1"/>
    <row r="37757" ht="15" customHeight="1"/>
    <row r="37758" ht="15" customHeight="1"/>
    <row r="37759" ht="15" customHeight="1"/>
    <row r="37760" ht="15" customHeight="1"/>
    <row r="37761" ht="15" customHeight="1"/>
    <row r="37762" ht="15" customHeight="1"/>
    <row r="37763" ht="15" customHeight="1"/>
    <row r="37764" ht="15" customHeight="1"/>
    <row r="37765" ht="15" customHeight="1"/>
    <row r="37766" ht="15" customHeight="1"/>
    <row r="37767" ht="15" customHeight="1"/>
    <row r="37768" ht="15" customHeight="1"/>
    <row r="37769" ht="15" customHeight="1"/>
    <row r="37770" ht="15" customHeight="1"/>
    <row r="37771" ht="15" customHeight="1"/>
    <row r="37772" ht="15" customHeight="1"/>
    <row r="37773" ht="15" customHeight="1"/>
    <row r="37774" ht="15" customHeight="1"/>
    <row r="37775" ht="15" customHeight="1"/>
    <row r="37776" ht="15" customHeight="1"/>
    <row r="37777" ht="15" customHeight="1"/>
    <row r="37778" ht="15" customHeight="1"/>
    <row r="37779" ht="15" customHeight="1"/>
    <row r="37780" ht="15" customHeight="1"/>
    <row r="37781" ht="15" customHeight="1"/>
    <row r="37782" ht="15" customHeight="1"/>
    <row r="37783" ht="15" customHeight="1"/>
    <row r="37784" ht="15" customHeight="1"/>
    <row r="37785" ht="15" customHeight="1"/>
    <row r="37786" ht="15" customHeight="1"/>
    <row r="37787" ht="15" customHeight="1"/>
    <row r="37788" ht="15" customHeight="1"/>
    <row r="37789" ht="15" customHeight="1"/>
    <row r="37790" ht="15" customHeight="1"/>
    <row r="37791" ht="15" customHeight="1"/>
    <row r="37792" ht="15" customHeight="1"/>
    <row r="37793" ht="15" customHeight="1"/>
    <row r="37794" ht="15" customHeight="1"/>
    <row r="37795" ht="15" customHeight="1"/>
    <row r="37796" ht="15" customHeight="1"/>
    <row r="37797" ht="15" customHeight="1"/>
    <row r="37798" ht="15" customHeight="1"/>
    <row r="37799" ht="15" customHeight="1"/>
    <row r="37800" ht="15" customHeight="1"/>
    <row r="37801" ht="15" customHeight="1"/>
    <row r="37802" ht="15" customHeight="1"/>
    <row r="37803" ht="15" customHeight="1"/>
    <row r="37804" ht="15" customHeight="1"/>
    <row r="37805" ht="15" customHeight="1"/>
    <row r="37806" ht="15" customHeight="1"/>
    <row r="37807" ht="15" customHeight="1"/>
    <row r="37808" ht="15" customHeight="1"/>
    <row r="37809" ht="15" customHeight="1"/>
    <row r="37810" ht="15" customHeight="1"/>
    <row r="37811" ht="15" customHeight="1"/>
    <row r="37812" ht="15" customHeight="1"/>
    <row r="37813" ht="15" customHeight="1"/>
    <row r="37814" ht="15" customHeight="1"/>
    <row r="37815" ht="15" customHeight="1"/>
    <row r="37816" ht="15" customHeight="1"/>
    <row r="37817" ht="15" customHeight="1"/>
    <row r="37818" ht="15" customHeight="1"/>
    <row r="37819" ht="15" customHeight="1"/>
    <row r="37820" ht="15" customHeight="1"/>
    <row r="37821" ht="15" customHeight="1"/>
    <row r="37822" ht="15" customHeight="1"/>
    <row r="37823" ht="15" customHeight="1"/>
    <row r="37824" ht="15" customHeight="1"/>
    <row r="37825" ht="15" customHeight="1"/>
    <row r="37826" ht="15" customHeight="1"/>
    <row r="37827" ht="15" customHeight="1"/>
    <row r="37828" ht="15" customHeight="1"/>
    <row r="37829" ht="15" customHeight="1"/>
    <row r="37830" ht="15" customHeight="1"/>
    <row r="37831" ht="15" customHeight="1"/>
    <row r="37832" ht="15" customHeight="1"/>
    <row r="37833" ht="15" customHeight="1"/>
    <row r="37834" ht="15" customHeight="1"/>
    <row r="37835" ht="15" customHeight="1"/>
    <row r="37836" ht="15" customHeight="1"/>
    <row r="37837" ht="15" customHeight="1"/>
    <row r="37838" ht="15" customHeight="1"/>
    <row r="37839" ht="15" customHeight="1"/>
    <row r="37840" ht="15" customHeight="1"/>
    <row r="37841" ht="15" customHeight="1"/>
    <row r="37842" ht="15" customHeight="1"/>
    <row r="37843" ht="15" customHeight="1"/>
    <row r="37844" ht="15" customHeight="1"/>
    <row r="37845" ht="15" customHeight="1"/>
    <row r="37846" ht="15" customHeight="1"/>
    <row r="37847" ht="15" customHeight="1"/>
    <row r="37848" ht="15" customHeight="1"/>
    <row r="37849" ht="15" customHeight="1"/>
    <row r="37850" ht="15" customHeight="1"/>
    <row r="37851" ht="15" customHeight="1"/>
    <row r="37852" ht="15" customHeight="1"/>
    <row r="37853" ht="15" customHeight="1"/>
    <row r="37854" ht="15" customHeight="1"/>
    <row r="37855" ht="15" customHeight="1"/>
    <row r="37856" ht="15" customHeight="1"/>
    <row r="37857" ht="15" customHeight="1"/>
    <row r="37858" ht="15" customHeight="1"/>
    <row r="37859" ht="15" customHeight="1"/>
    <row r="37860" ht="15" customHeight="1"/>
    <row r="37861" ht="15" customHeight="1"/>
    <row r="37862" ht="15" customHeight="1"/>
    <row r="37863" ht="15" customHeight="1"/>
    <row r="37864" ht="15" customHeight="1"/>
    <row r="37865" ht="15" customHeight="1"/>
    <row r="37866" ht="15" customHeight="1"/>
    <row r="37867" ht="15" customHeight="1"/>
    <row r="37868" ht="15" customHeight="1"/>
    <row r="37869" ht="15" customHeight="1"/>
    <row r="37870" ht="15" customHeight="1"/>
    <row r="37871" ht="15" customHeight="1"/>
    <row r="37872" ht="15" customHeight="1"/>
    <row r="37873" ht="15" customHeight="1"/>
    <row r="37874" ht="15" customHeight="1"/>
    <row r="37875" ht="15" customHeight="1"/>
    <row r="37876" ht="15" customHeight="1"/>
    <row r="37877" ht="15" customHeight="1"/>
    <row r="37878" ht="15" customHeight="1"/>
    <row r="37879" ht="15" customHeight="1"/>
    <row r="37880" ht="15" customHeight="1"/>
    <row r="37881" ht="15" customHeight="1"/>
    <row r="37882" ht="15" customHeight="1"/>
    <row r="37883" ht="15" customHeight="1"/>
    <row r="37884" ht="15" customHeight="1"/>
    <row r="37885" ht="15" customHeight="1"/>
    <row r="37886" ht="15" customHeight="1"/>
    <row r="37887" ht="15" customHeight="1"/>
    <row r="37888" ht="15" customHeight="1"/>
    <row r="37889" ht="15" customHeight="1"/>
    <row r="37890" ht="15" customHeight="1"/>
    <row r="37891" ht="15" customHeight="1"/>
    <row r="37892" ht="15" customHeight="1"/>
    <row r="37893" ht="15" customHeight="1"/>
    <row r="37894" ht="15" customHeight="1"/>
    <row r="37895" ht="15" customHeight="1"/>
    <row r="37896" ht="15" customHeight="1"/>
    <row r="37897" ht="15" customHeight="1"/>
    <row r="37898" ht="15" customHeight="1"/>
    <row r="37899" ht="15" customHeight="1"/>
    <row r="37900" ht="15" customHeight="1"/>
    <row r="37901" ht="15" customHeight="1"/>
    <row r="37902" ht="15" customHeight="1"/>
    <row r="37903" ht="15" customHeight="1"/>
    <row r="37904" ht="15" customHeight="1"/>
    <row r="37905" ht="15" customHeight="1"/>
    <row r="37906" ht="15" customHeight="1"/>
    <row r="37907" ht="15" customHeight="1"/>
    <row r="37908" ht="15" customHeight="1"/>
    <row r="37909" ht="15" customHeight="1"/>
    <row r="37910" ht="15" customHeight="1"/>
    <row r="37911" ht="15" customHeight="1"/>
    <row r="37912" ht="15" customHeight="1"/>
    <row r="37913" ht="15" customHeight="1"/>
    <row r="37914" ht="15" customHeight="1"/>
    <row r="37915" ht="15" customHeight="1"/>
    <row r="37916" ht="15" customHeight="1"/>
    <row r="37917" ht="15" customHeight="1"/>
    <row r="37918" ht="15" customHeight="1"/>
    <row r="37919" ht="15" customHeight="1"/>
    <row r="37920" ht="15" customHeight="1"/>
    <row r="37921" ht="15" customHeight="1"/>
    <row r="37922" ht="15" customHeight="1"/>
    <row r="37923" ht="15" customHeight="1"/>
    <row r="37924" ht="15" customHeight="1"/>
    <row r="37925" ht="15" customHeight="1"/>
    <row r="37926" ht="15" customHeight="1"/>
    <row r="37927" ht="15" customHeight="1"/>
    <row r="37928" ht="15" customHeight="1"/>
    <row r="37929" ht="15" customHeight="1"/>
    <row r="37930" ht="15" customHeight="1"/>
    <row r="37931" ht="15" customHeight="1"/>
    <row r="37932" ht="15" customHeight="1"/>
    <row r="37933" ht="15" customHeight="1"/>
    <row r="37934" ht="15" customHeight="1"/>
    <row r="37935" ht="15" customHeight="1"/>
    <row r="37936" ht="15" customHeight="1"/>
    <row r="37937" ht="15" customHeight="1"/>
    <row r="37938" ht="15" customHeight="1"/>
    <row r="37939" ht="15" customHeight="1"/>
    <row r="37940" ht="15" customHeight="1"/>
    <row r="37941" ht="15" customHeight="1"/>
    <row r="37942" ht="15" customHeight="1"/>
    <row r="37943" ht="15" customHeight="1"/>
    <row r="37944" ht="15" customHeight="1"/>
    <row r="37945" ht="15" customHeight="1"/>
    <row r="37946" ht="15" customHeight="1"/>
    <row r="37947" ht="15" customHeight="1"/>
    <row r="37948" ht="15" customHeight="1"/>
    <row r="37949" ht="15" customHeight="1"/>
    <row r="37950" ht="15" customHeight="1"/>
    <row r="37951" ht="15" customHeight="1"/>
    <row r="37952" ht="15" customHeight="1"/>
    <row r="37953" ht="15" customHeight="1"/>
    <row r="37954" ht="15" customHeight="1"/>
    <row r="37955" ht="15" customHeight="1"/>
    <row r="37956" ht="15" customHeight="1"/>
    <row r="37957" ht="15" customHeight="1"/>
    <row r="37958" ht="15" customHeight="1"/>
    <row r="37959" ht="15" customHeight="1"/>
    <row r="37960" ht="15" customHeight="1"/>
    <row r="37961" ht="15" customHeight="1"/>
    <row r="37962" ht="15" customHeight="1"/>
    <row r="37963" ht="15" customHeight="1"/>
    <row r="37964" ht="15" customHeight="1"/>
    <row r="37965" ht="15" customHeight="1"/>
    <row r="37966" ht="15" customHeight="1"/>
    <row r="37967" ht="15" customHeight="1"/>
    <row r="37968" ht="15" customHeight="1"/>
    <row r="37969" ht="15" customHeight="1"/>
    <row r="37970" ht="15" customHeight="1"/>
    <row r="37971" ht="15" customHeight="1"/>
    <row r="37972" ht="15" customHeight="1"/>
    <row r="37973" ht="15" customHeight="1"/>
    <row r="37974" ht="15" customHeight="1"/>
    <row r="37975" ht="15" customHeight="1"/>
    <row r="37976" ht="15" customHeight="1"/>
    <row r="37977" ht="15" customHeight="1"/>
    <row r="37978" ht="15" customHeight="1"/>
    <row r="37979" ht="15" customHeight="1"/>
    <row r="37980" ht="15" customHeight="1"/>
    <row r="37981" ht="15" customHeight="1"/>
    <row r="37982" ht="15" customHeight="1"/>
    <row r="37983" ht="15" customHeight="1"/>
    <row r="37984" ht="15" customHeight="1"/>
    <row r="37985" ht="15" customHeight="1"/>
    <row r="37986" ht="15" customHeight="1"/>
    <row r="37987" ht="15" customHeight="1"/>
    <row r="37988" ht="15" customHeight="1"/>
    <row r="37989" ht="15" customHeight="1"/>
    <row r="37990" ht="15" customHeight="1"/>
    <row r="37991" ht="15" customHeight="1"/>
    <row r="37992" ht="15" customHeight="1"/>
    <row r="37993" ht="15" customHeight="1"/>
    <row r="37994" ht="15" customHeight="1"/>
    <row r="37995" ht="15" customHeight="1"/>
    <row r="37996" ht="15" customHeight="1"/>
    <row r="37997" ht="15" customHeight="1"/>
    <row r="37998" ht="15" customHeight="1"/>
    <row r="37999" ht="15" customHeight="1"/>
    <row r="38000" ht="15" customHeight="1"/>
    <row r="38001" ht="15" customHeight="1"/>
    <row r="38002" ht="15" customHeight="1"/>
    <row r="38003" ht="15" customHeight="1"/>
    <row r="38004" ht="15" customHeight="1"/>
    <row r="38005" ht="15" customHeight="1"/>
    <row r="38006" ht="15" customHeight="1"/>
    <row r="38007" ht="15" customHeight="1"/>
    <row r="38008" ht="15" customHeight="1"/>
    <row r="38009" ht="15" customHeight="1"/>
    <row r="38010" ht="15" customHeight="1"/>
    <row r="38011" ht="15" customHeight="1"/>
    <row r="38012" ht="15" customHeight="1"/>
    <row r="38013" ht="15" customHeight="1"/>
    <row r="38014" ht="15" customHeight="1"/>
    <row r="38015" ht="15" customHeight="1"/>
    <row r="38016" ht="15" customHeight="1"/>
    <row r="38017" ht="15" customHeight="1"/>
    <row r="38018" ht="15" customHeight="1"/>
    <row r="38019" ht="15" customHeight="1"/>
    <row r="38020" ht="15" customHeight="1"/>
    <row r="38021" ht="15" customHeight="1"/>
    <row r="38022" ht="15" customHeight="1"/>
    <row r="38023" ht="15" customHeight="1"/>
    <row r="38024" ht="15" customHeight="1"/>
    <row r="38025" ht="15" customHeight="1"/>
    <row r="38026" ht="15" customHeight="1"/>
    <row r="38027" ht="15" customHeight="1"/>
    <row r="38028" ht="15" customHeight="1"/>
    <row r="38029" ht="15" customHeight="1"/>
    <row r="38030" ht="15" customHeight="1"/>
    <row r="38031" ht="15" customHeight="1"/>
    <row r="38032" ht="15" customHeight="1"/>
    <row r="38033" ht="15" customHeight="1"/>
    <row r="38034" ht="15" customHeight="1"/>
    <row r="38035" ht="15" customHeight="1"/>
    <row r="38036" ht="15" customHeight="1"/>
    <row r="38037" ht="15" customHeight="1"/>
    <row r="38038" ht="15" customHeight="1"/>
    <row r="38039" ht="15" customHeight="1"/>
    <row r="38040" ht="15" customHeight="1"/>
    <row r="38041" ht="15" customHeight="1"/>
    <row r="38042" ht="15" customHeight="1"/>
    <row r="38043" ht="15" customHeight="1"/>
    <row r="38044" ht="15" customHeight="1"/>
    <row r="38045" ht="15" customHeight="1"/>
    <row r="38046" ht="15" customHeight="1"/>
    <row r="38047" ht="15" customHeight="1"/>
    <row r="38048" ht="15" customHeight="1"/>
    <row r="38049" ht="15" customHeight="1"/>
    <row r="38050" ht="15" customHeight="1"/>
    <row r="38051" ht="15" customHeight="1"/>
    <row r="38052" ht="15" customHeight="1"/>
    <row r="38053" ht="15" customHeight="1"/>
    <row r="38054" ht="15" customHeight="1"/>
    <row r="38055" ht="15" customHeight="1"/>
    <row r="38056" ht="15" customHeight="1"/>
    <row r="38057" ht="15" customHeight="1"/>
    <row r="38058" ht="15" customHeight="1"/>
    <row r="38059" ht="15" customHeight="1"/>
    <row r="38060" ht="15" customHeight="1"/>
    <row r="38061" ht="15" customHeight="1"/>
    <row r="38062" ht="15" customHeight="1"/>
    <row r="38063" ht="15" customHeight="1"/>
    <row r="38064" ht="15" customHeight="1"/>
    <row r="38065" ht="15" customHeight="1"/>
    <row r="38066" ht="15" customHeight="1"/>
    <row r="38067" ht="15" customHeight="1"/>
    <row r="38068" ht="15" customHeight="1"/>
    <row r="38069" ht="15" customHeight="1"/>
    <row r="38070" ht="15" customHeight="1"/>
    <row r="38071" ht="15" customHeight="1"/>
    <row r="38072" ht="15" customHeight="1"/>
    <row r="38073" ht="15" customHeight="1"/>
    <row r="38074" ht="15" customHeight="1"/>
    <row r="38075" ht="15" customHeight="1"/>
    <row r="38076" ht="15" customHeight="1"/>
    <row r="38077" ht="15" customHeight="1"/>
    <row r="38078" ht="15" customHeight="1"/>
    <row r="38079" ht="15" customHeight="1"/>
    <row r="38080" ht="15" customHeight="1"/>
    <row r="38081" ht="15" customHeight="1"/>
    <row r="38082" ht="15" customHeight="1"/>
    <row r="38083" ht="15" customHeight="1"/>
    <row r="38084" ht="15" customHeight="1"/>
    <row r="38085" ht="15" customHeight="1"/>
    <row r="38086" ht="15" customHeight="1"/>
    <row r="38087" ht="15" customHeight="1"/>
    <row r="38088" ht="15" customHeight="1"/>
    <row r="38089" ht="15" customHeight="1"/>
    <row r="38090" ht="15" customHeight="1"/>
    <row r="38091" ht="15" customHeight="1"/>
    <row r="38092" ht="15" customHeight="1"/>
    <row r="38093" ht="15" customHeight="1"/>
    <row r="38094" ht="15" customHeight="1"/>
    <row r="38095" ht="15" customHeight="1"/>
    <row r="38096" ht="15" customHeight="1"/>
    <row r="38097" ht="15" customHeight="1"/>
    <row r="38098" ht="15" customHeight="1"/>
    <row r="38099" ht="15" customHeight="1"/>
    <row r="38100" ht="15" customHeight="1"/>
    <row r="38101" ht="15" customHeight="1"/>
    <row r="38102" ht="15" customHeight="1"/>
    <row r="38103" ht="15" customHeight="1"/>
    <row r="38104" ht="15" customHeight="1"/>
    <row r="38105" ht="15" customHeight="1"/>
    <row r="38106" ht="15" customHeight="1"/>
    <row r="38107" ht="15" customHeight="1"/>
    <row r="38108" ht="15" customHeight="1"/>
    <row r="38109" ht="15" customHeight="1"/>
    <row r="38110" ht="15" customHeight="1"/>
    <row r="38111" ht="15" customHeight="1"/>
    <row r="38112" ht="15" customHeight="1"/>
    <row r="38113" ht="15" customHeight="1"/>
    <row r="38114" ht="15" customHeight="1"/>
    <row r="38115" ht="15" customHeight="1"/>
    <row r="38116" ht="15" customHeight="1"/>
    <row r="38117" ht="15" customHeight="1"/>
    <row r="38118" ht="15" customHeight="1"/>
    <row r="38119" ht="15" customHeight="1"/>
    <row r="38120" ht="15" customHeight="1"/>
    <row r="38121" ht="15" customHeight="1"/>
    <row r="38122" ht="15" customHeight="1"/>
    <row r="38123" ht="15" customHeight="1"/>
    <row r="38124" ht="15" customHeight="1"/>
    <row r="38125" ht="15" customHeight="1"/>
    <row r="38126" ht="15" customHeight="1"/>
    <row r="38127" ht="15" customHeight="1"/>
    <row r="38128" ht="15" customHeight="1"/>
    <row r="38129" ht="15" customHeight="1"/>
    <row r="38130" ht="15" customHeight="1"/>
    <row r="38131" ht="15" customHeight="1"/>
    <row r="38132" ht="15" customHeight="1"/>
    <row r="38133" ht="15" customHeight="1"/>
    <row r="38134" ht="15" customHeight="1"/>
    <row r="38135" ht="15" customHeight="1"/>
    <row r="38136" ht="15" customHeight="1"/>
    <row r="38137" ht="15" customHeight="1"/>
    <row r="38138" ht="15" customHeight="1"/>
    <row r="38139" ht="15" customHeight="1"/>
    <row r="38140" ht="15" customHeight="1"/>
    <row r="38141" ht="15" customHeight="1"/>
    <row r="38142" ht="15" customHeight="1"/>
    <row r="38143" ht="15" customHeight="1"/>
    <row r="38144" ht="15" customHeight="1"/>
    <row r="38145" ht="15" customHeight="1"/>
    <row r="38146" ht="15" customHeight="1"/>
    <row r="38147" ht="15" customHeight="1"/>
    <row r="38148" ht="15" customHeight="1"/>
    <row r="38149" ht="15" customHeight="1"/>
    <row r="38150" ht="15" customHeight="1"/>
    <row r="38151" ht="15" customHeight="1"/>
    <row r="38152" ht="15" customHeight="1"/>
    <row r="38153" ht="15" customHeight="1"/>
    <row r="38154" ht="15" customHeight="1"/>
    <row r="38155" ht="15" customHeight="1"/>
    <row r="38156" ht="15" customHeight="1"/>
    <row r="38157" ht="15" customHeight="1"/>
    <row r="38158" ht="15" customHeight="1"/>
    <row r="38159" ht="15" customHeight="1"/>
    <row r="38160" ht="15" customHeight="1"/>
    <row r="38161" ht="15" customHeight="1"/>
    <row r="38162" ht="15" customHeight="1"/>
    <row r="38163" ht="15" customHeight="1"/>
    <row r="38164" ht="15" customHeight="1"/>
    <row r="38165" ht="15" customHeight="1"/>
    <row r="38166" ht="15" customHeight="1"/>
    <row r="38167" ht="15" customHeight="1"/>
    <row r="38168" ht="15" customHeight="1"/>
    <row r="38169" ht="15" customHeight="1"/>
    <row r="38170" ht="15" customHeight="1"/>
    <row r="38171" ht="15" customHeight="1"/>
    <row r="38172" ht="15" customHeight="1"/>
    <row r="38173" ht="15" customHeight="1"/>
    <row r="38174" ht="15" customHeight="1"/>
    <row r="38175" ht="15" customHeight="1"/>
    <row r="38176" ht="15" customHeight="1"/>
    <row r="38177" ht="15" customHeight="1"/>
    <row r="38178" ht="15" customHeight="1"/>
    <row r="38179" ht="15" customHeight="1"/>
    <row r="38180" ht="15" customHeight="1"/>
    <row r="38181" ht="15" customHeight="1"/>
    <row r="38182" ht="15" customHeight="1"/>
    <row r="38183" ht="15" customHeight="1"/>
    <row r="38184" ht="15" customHeight="1"/>
    <row r="38185" ht="15" customHeight="1"/>
    <row r="38186" ht="15" customHeight="1"/>
    <row r="38187" ht="15" customHeight="1"/>
    <row r="38188" ht="15" customHeight="1"/>
    <row r="38189" ht="15" customHeight="1"/>
    <row r="38190" ht="15" customHeight="1"/>
    <row r="38191" ht="15" customHeight="1"/>
    <row r="38192" ht="15" customHeight="1"/>
    <row r="38193" ht="15" customHeight="1"/>
    <row r="38194" ht="15" customHeight="1"/>
    <row r="38195" ht="15" customHeight="1"/>
    <row r="38196" ht="15" customHeight="1"/>
    <row r="38197" ht="15" customHeight="1"/>
    <row r="38198" ht="15" customHeight="1"/>
    <row r="38199" ht="15" customHeight="1"/>
    <row r="38200" ht="15" customHeight="1"/>
    <row r="38201" ht="15" customHeight="1"/>
    <row r="38202" ht="15" customHeight="1"/>
    <row r="38203" ht="15" customHeight="1"/>
    <row r="38204" ht="15" customHeight="1"/>
    <row r="38205" ht="15" customHeight="1"/>
    <row r="38206" ht="15" customHeight="1"/>
    <row r="38207" ht="15" customHeight="1"/>
    <row r="38208" ht="15" customHeight="1"/>
    <row r="38209" ht="15" customHeight="1"/>
    <row r="38210" ht="15" customHeight="1"/>
    <row r="38211" ht="15" customHeight="1"/>
    <row r="38212" ht="15" customHeight="1"/>
    <row r="38213" ht="15" customHeight="1"/>
    <row r="38214" ht="15" customHeight="1"/>
    <row r="38215" ht="15" customHeight="1"/>
    <row r="38216" ht="15" customHeight="1"/>
    <row r="38217" ht="15" customHeight="1"/>
    <row r="38218" ht="15" customHeight="1"/>
    <row r="38219" ht="15" customHeight="1"/>
    <row r="38220" ht="15" customHeight="1"/>
    <row r="38221" ht="15" customHeight="1"/>
    <row r="38222" ht="15" customHeight="1"/>
    <row r="38223" ht="15" customHeight="1"/>
    <row r="38224" ht="15" customHeight="1"/>
    <row r="38225" ht="15" customHeight="1"/>
    <row r="38226" ht="15" customHeight="1"/>
    <row r="38227" ht="15" customHeight="1"/>
    <row r="38228" ht="15" customHeight="1"/>
    <row r="38229" ht="15" customHeight="1"/>
    <row r="38230" ht="15" customHeight="1"/>
    <row r="38231" ht="15" customHeight="1"/>
    <row r="38232" ht="15" customHeight="1"/>
    <row r="38233" ht="15" customHeight="1"/>
    <row r="38234" ht="15" customHeight="1"/>
    <row r="38235" ht="15" customHeight="1"/>
    <row r="38236" ht="15" customHeight="1"/>
    <row r="38237" ht="15" customHeight="1"/>
    <row r="38238" ht="15" customHeight="1"/>
    <row r="38239" ht="15" customHeight="1"/>
    <row r="38240" ht="15" customHeight="1"/>
    <row r="38241" ht="15" customHeight="1"/>
    <row r="38242" ht="15" customHeight="1"/>
    <row r="38243" ht="15" customHeight="1"/>
    <row r="38244" ht="15" customHeight="1"/>
    <row r="38245" ht="15" customHeight="1"/>
    <row r="38246" ht="15" customHeight="1"/>
    <row r="38247" ht="15" customHeight="1"/>
    <row r="38248" ht="15" customHeight="1"/>
    <row r="38249" ht="15" customHeight="1"/>
    <row r="38250" ht="15" customHeight="1"/>
    <row r="38251" ht="15" customHeight="1"/>
    <row r="38252" ht="15" customHeight="1"/>
    <row r="38253" ht="15" customHeight="1"/>
    <row r="38254" ht="15" customHeight="1"/>
    <row r="38255" ht="15" customHeight="1"/>
    <row r="38256" ht="15" customHeight="1"/>
    <row r="38257" ht="15" customHeight="1"/>
    <row r="38258" ht="15" customHeight="1"/>
    <row r="38259" ht="15" customHeight="1"/>
    <row r="38260" ht="15" customHeight="1"/>
    <row r="38261" ht="15" customHeight="1"/>
    <row r="38262" ht="15" customHeight="1"/>
    <row r="38263" ht="15" customHeight="1"/>
    <row r="38264" ht="15" customHeight="1"/>
    <row r="38265" ht="15" customHeight="1"/>
    <row r="38266" ht="15" customHeight="1"/>
    <row r="38267" ht="15" customHeight="1"/>
    <row r="38268" ht="15" customHeight="1"/>
    <row r="38269" ht="15" customHeight="1"/>
    <row r="38270" ht="15" customHeight="1"/>
    <row r="38271" ht="15" customHeight="1"/>
    <row r="38272" ht="15" customHeight="1"/>
    <row r="38273" ht="15" customHeight="1"/>
    <row r="38274" ht="15" customHeight="1"/>
    <row r="38275" ht="15" customHeight="1"/>
    <row r="38276" ht="15" customHeight="1"/>
    <row r="38277" ht="15" customHeight="1"/>
    <row r="38278" ht="15" customHeight="1"/>
    <row r="38279" ht="15" customHeight="1"/>
    <row r="38280" ht="15" customHeight="1"/>
    <row r="38281" ht="15" customHeight="1"/>
    <row r="38282" ht="15" customHeight="1"/>
    <row r="38283" ht="15" customHeight="1"/>
    <row r="38284" ht="15" customHeight="1"/>
    <row r="38285" ht="15" customHeight="1"/>
    <row r="38286" ht="15" customHeight="1"/>
    <row r="38287" ht="15" customHeight="1"/>
    <row r="38288" ht="15" customHeight="1"/>
    <row r="38289" ht="15" customHeight="1"/>
    <row r="38290" ht="15" customHeight="1"/>
    <row r="38291" ht="15" customHeight="1"/>
    <row r="38292" ht="15" customHeight="1"/>
    <row r="38293" ht="15" customHeight="1"/>
    <row r="38294" ht="15" customHeight="1"/>
    <row r="38295" ht="15" customHeight="1"/>
    <row r="38296" ht="15" customHeight="1"/>
    <row r="38297" ht="15" customHeight="1"/>
    <row r="38298" ht="15" customHeight="1"/>
    <row r="38299" ht="15" customHeight="1"/>
    <row r="38300" ht="15" customHeight="1"/>
    <row r="38301" ht="15" customHeight="1"/>
    <row r="38302" ht="15" customHeight="1"/>
    <row r="38303" ht="15" customHeight="1"/>
    <row r="38304" ht="15" customHeight="1"/>
    <row r="38305" ht="15" customHeight="1"/>
    <row r="38306" ht="15" customHeight="1"/>
    <row r="38307" ht="15" customHeight="1"/>
    <row r="38308" ht="15" customHeight="1"/>
    <row r="38309" ht="15" customHeight="1"/>
    <row r="38310" ht="15" customHeight="1"/>
    <row r="38311" ht="15" customHeight="1"/>
    <row r="38312" ht="15" customHeight="1"/>
    <row r="38313" ht="15" customHeight="1"/>
    <row r="38314" ht="15" customHeight="1"/>
    <row r="38315" ht="15" customHeight="1"/>
    <row r="38316" ht="15" customHeight="1"/>
    <row r="38317" ht="15" customHeight="1"/>
    <row r="38318" ht="15" customHeight="1"/>
    <row r="38319" ht="15" customHeight="1"/>
    <row r="38320" ht="15" customHeight="1"/>
    <row r="38321" ht="15" customHeight="1"/>
    <row r="38322" ht="15" customHeight="1"/>
    <row r="38323" ht="15" customHeight="1"/>
    <row r="38324" ht="15" customHeight="1"/>
    <row r="38325" ht="15" customHeight="1"/>
    <row r="38326" ht="15" customHeight="1"/>
    <row r="38327" ht="15" customHeight="1"/>
    <row r="38328" ht="15" customHeight="1"/>
    <row r="38329" ht="15" customHeight="1"/>
    <row r="38330" ht="15" customHeight="1"/>
    <row r="38331" ht="15" customHeight="1"/>
    <row r="38332" ht="15" customHeight="1"/>
    <row r="38333" ht="15" customHeight="1"/>
    <row r="38334" ht="15" customHeight="1"/>
    <row r="38335" ht="15" customHeight="1"/>
    <row r="38336" ht="15" customHeight="1"/>
    <row r="38337" ht="15" customHeight="1"/>
    <row r="38338" ht="15" customHeight="1"/>
    <row r="38339" ht="15" customHeight="1"/>
    <row r="38340" ht="15" customHeight="1"/>
    <row r="38341" ht="15" customHeight="1"/>
    <row r="38342" ht="15" customHeight="1"/>
    <row r="38343" ht="15" customHeight="1"/>
    <row r="38344" ht="15" customHeight="1"/>
    <row r="38345" ht="15" customHeight="1"/>
    <row r="38346" ht="15" customHeight="1"/>
    <row r="38347" ht="15" customHeight="1"/>
    <row r="38348" ht="15" customHeight="1"/>
    <row r="38349" ht="15" customHeight="1"/>
    <row r="38350" ht="15" customHeight="1"/>
    <row r="38351" ht="15" customHeight="1"/>
    <row r="38352" ht="15" customHeight="1"/>
    <row r="38353" ht="15" customHeight="1"/>
    <row r="38354" ht="15" customHeight="1"/>
    <row r="38355" ht="15" customHeight="1"/>
    <row r="38356" ht="15" customHeight="1"/>
    <row r="38357" ht="15" customHeight="1"/>
    <row r="38358" ht="15" customHeight="1"/>
    <row r="38359" ht="15" customHeight="1"/>
    <row r="38360" ht="15" customHeight="1"/>
    <row r="38361" ht="15" customHeight="1"/>
    <row r="38362" ht="15" customHeight="1"/>
    <row r="38363" ht="15" customHeight="1"/>
    <row r="38364" ht="15" customHeight="1"/>
    <row r="38365" ht="15" customHeight="1"/>
    <row r="38366" ht="15" customHeight="1"/>
    <row r="38367" ht="15" customHeight="1"/>
    <row r="38368" ht="15" customHeight="1"/>
    <row r="38369" ht="15" customHeight="1"/>
    <row r="38370" ht="15" customHeight="1"/>
    <row r="38371" ht="15" customHeight="1"/>
    <row r="38372" ht="15" customHeight="1"/>
    <row r="38373" ht="15" customHeight="1"/>
    <row r="38374" ht="15" customHeight="1"/>
    <row r="38375" ht="15" customHeight="1"/>
    <row r="38376" ht="15" customHeight="1"/>
    <row r="38377" ht="15" customHeight="1"/>
    <row r="38378" ht="15" customHeight="1"/>
    <row r="38379" ht="15" customHeight="1"/>
    <row r="38380" ht="15" customHeight="1"/>
    <row r="38381" ht="15" customHeight="1"/>
    <row r="38382" ht="15" customHeight="1"/>
    <row r="38383" ht="15" customHeight="1"/>
    <row r="38384" ht="15" customHeight="1"/>
    <row r="38385" ht="15" customHeight="1"/>
    <row r="38386" ht="15" customHeight="1"/>
    <row r="38387" ht="15" customHeight="1"/>
    <row r="38388" ht="15" customHeight="1"/>
    <row r="38389" ht="15" customHeight="1"/>
    <row r="38390" ht="15" customHeight="1"/>
    <row r="38391" ht="15" customHeight="1"/>
    <row r="38392" ht="15" customHeight="1"/>
    <row r="38393" ht="15" customHeight="1"/>
    <row r="38394" ht="15" customHeight="1"/>
    <row r="38395" ht="15" customHeight="1"/>
    <row r="38396" ht="15" customHeight="1"/>
    <row r="38397" ht="15" customHeight="1"/>
    <row r="38398" ht="15" customHeight="1"/>
    <row r="38399" ht="15" customHeight="1"/>
    <row r="38400" ht="15" customHeight="1"/>
    <row r="38401" ht="15" customHeight="1"/>
    <row r="38402" ht="15" customHeight="1"/>
    <row r="38403" ht="15" customHeight="1"/>
    <row r="38404" ht="15" customHeight="1"/>
    <row r="38405" ht="15" customHeight="1"/>
    <row r="38406" ht="15" customHeight="1"/>
    <row r="38407" ht="15" customHeight="1"/>
    <row r="38408" ht="15" customHeight="1"/>
    <row r="38409" ht="15" customHeight="1"/>
    <row r="38410" ht="15" customHeight="1"/>
    <row r="38411" ht="15" customHeight="1"/>
    <row r="38412" ht="15" customHeight="1"/>
    <row r="38413" ht="15" customHeight="1"/>
    <row r="38414" ht="15" customHeight="1"/>
    <row r="38415" ht="15" customHeight="1"/>
    <row r="38416" ht="15" customHeight="1"/>
    <row r="38417" ht="15" customHeight="1"/>
    <row r="38418" ht="15" customHeight="1"/>
    <row r="38419" ht="15" customHeight="1"/>
    <row r="38420" ht="15" customHeight="1"/>
    <row r="38421" ht="15" customHeight="1"/>
    <row r="38422" ht="15" customHeight="1"/>
    <row r="38423" ht="15" customHeight="1"/>
    <row r="38424" ht="15" customHeight="1"/>
    <row r="38425" ht="15" customHeight="1"/>
    <row r="38426" ht="15" customHeight="1"/>
    <row r="38427" ht="15" customHeight="1"/>
    <row r="38428" ht="15" customHeight="1"/>
    <row r="38429" ht="15" customHeight="1"/>
    <row r="38430" ht="15" customHeight="1"/>
    <row r="38431" ht="15" customHeight="1"/>
    <row r="38432" ht="15" customHeight="1"/>
    <row r="38433" ht="15" customHeight="1"/>
    <row r="38434" ht="15" customHeight="1"/>
    <row r="38435" ht="15" customHeight="1"/>
    <row r="38436" ht="15" customHeight="1"/>
    <row r="38437" ht="15" customHeight="1"/>
    <row r="38438" ht="15" customHeight="1"/>
    <row r="38439" ht="15" customHeight="1"/>
    <row r="38440" ht="15" customHeight="1"/>
    <row r="38441" ht="15" customHeight="1"/>
    <row r="38442" ht="15" customHeight="1"/>
    <row r="38443" ht="15" customHeight="1"/>
    <row r="38444" ht="15" customHeight="1"/>
    <row r="38445" ht="15" customHeight="1"/>
    <row r="38446" ht="15" customHeight="1"/>
    <row r="38447" ht="15" customHeight="1"/>
    <row r="38448" ht="15" customHeight="1"/>
    <row r="38449" ht="15" customHeight="1"/>
    <row r="38450" ht="15" customHeight="1"/>
    <row r="38451" ht="15" customHeight="1"/>
    <row r="38452" ht="15" customHeight="1"/>
    <row r="38453" ht="15" customHeight="1"/>
    <row r="38454" ht="15" customHeight="1"/>
    <row r="38455" ht="15" customHeight="1"/>
    <row r="38456" ht="15" customHeight="1"/>
    <row r="38457" ht="15" customHeight="1"/>
    <row r="38458" ht="15" customHeight="1"/>
    <row r="38459" ht="15" customHeight="1"/>
    <row r="38460" ht="15" customHeight="1"/>
    <row r="38461" ht="15" customHeight="1"/>
    <row r="38462" ht="15" customHeight="1"/>
    <row r="38463" ht="15" customHeight="1"/>
    <row r="38464" ht="15" customHeight="1"/>
    <row r="38465" ht="15" customHeight="1"/>
    <row r="38466" ht="15" customHeight="1"/>
    <row r="38467" ht="15" customHeight="1"/>
    <row r="38468" ht="15" customHeight="1"/>
    <row r="38469" ht="15" customHeight="1"/>
    <row r="38470" ht="15" customHeight="1"/>
    <row r="38471" ht="15" customHeight="1"/>
    <row r="38472" ht="15" customHeight="1"/>
    <row r="38473" ht="15" customHeight="1"/>
    <row r="38474" ht="15" customHeight="1"/>
    <row r="38475" ht="15" customHeight="1"/>
    <row r="38476" ht="15" customHeight="1"/>
    <row r="38477" ht="15" customHeight="1"/>
    <row r="38478" ht="15" customHeight="1"/>
    <row r="38479" ht="15" customHeight="1"/>
    <row r="38480" ht="15" customHeight="1"/>
    <row r="38481" ht="15" customHeight="1"/>
    <row r="38482" ht="15" customHeight="1"/>
    <row r="38483" ht="15" customHeight="1"/>
    <row r="38484" ht="15" customHeight="1"/>
    <row r="38485" ht="15" customHeight="1"/>
    <row r="38486" ht="15" customHeight="1"/>
    <row r="38487" ht="15" customHeight="1"/>
    <row r="38488" ht="15" customHeight="1"/>
    <row r="38489" ht="15" customHeight="1"/>
    <row r="38490" ht="15" customHeight="1"/>
    <row r="38491" ht="15" customHeight="1"/>
    <row r="38492" ht="15" customHeight="1"/>
    <row r="38493" ht="15" customHeight="1"/>
    <row r="38494" ht="15" customHeight="1"/>
    <row r="38495" ht="15" customHeight="1"/>
    <row r="38496" ht="15" customHeight="1"/>
    <row r="38497" ht="15" customHeight="1"/>
    <row r="38498" ht="15" customHeight="1"/>
    <row r="38499" ht="15" customHeight="1"/>
    <row r="38500" ht="15" customHeight="1"/>
    <row r="38501" ht="15" customHeight="1"/>
    <row r="38502" ht="15" customHeight="1"/>
    <row r="38503" ht="15" customHeight="1"/>
    <row r="38504" ht="15" customHeight="1"/>
    <row r="38505" ht="15" customHeight="1"/>
    <row r="38506" ht="15" customHeight="1"/>
    <row r="38507" ht="15" customHeight="1"/>
    <row r="38508" ht="15" customHeight="1"/>
    <row r="38509" ht="15" customHeight="1"/>
    <row r="38510" ht="15" customHeight="1"/>
    <row r="38511" ht="15" customHeight="1"/>
    <row r="38512" ht="15" customHeight="1"/>
    <row r="38513" ht="15" customHeight="1"/>
    <row r="38514" ht="15" customHeight="1"/>
    <row r="38515" ht="15" customHeight="1"/>
    <row r="38516" ht="15" customHeight="1"/>
    <row r="38517" ht="15" customHeight="1"/>
    <row r="38518" ht="15" customHeight="1"/>
    <row r="38519" ht="15" customHeight="1"/>
    <row r="38520" ht="15" customHeight="1"/>
    <row r="38521" ht="15" customHeight="1"/>
    <row r="38522" ht="15" customHeight="1"/>
    <row r="38523" ht="15" customHeight="1"/>
    <row r="38524" ht="15" customHeight="1"/>
    <row r="38525" ht="15" customHeight="1"/>
    <row r="38526" ht="15" customHeight="1"/>
    <row r="38527" ht="15" customHeight="1"/>
    <row r="38528" ht="15" customHeight="1"/>
    <row r="38529" ht="15" customHeight="1"/>
    <row r="38530" ht="15" customHeight="1"/>
    <row r="38531" ht="15" customHeight="1"/>
    <row r="38532" ht="15" customHeight="1"/>
    <row r="38533" ht="15" customHeight="1"/>
    <row r="38534" ht="15" customHeight="1"/>
    <row r="38535" ht="15" customHeight="1"/>
    <row r="38536" ht="15" customHeight="1"/>
    <row r="38537" ht="15" customHeight="1"/>
    <row r="38538" ht="15" customHeight="1"/>
    <row r="38539" ht="15" customHeight="1"/>
    <row r="38540" ht="15" customHeight="1"/>
    <row r="38541" ht="15" customHeight="1"/>
    <row r="38542" ht="15" customHeight="1"/>
    <row r="38543" ht="15" customHeight="1"/>
    <row r="38544" ht="15" customHeight="1"/>
    <row r="38545" ht="15" customHeight="1"/>
    <row r="38546" ht="15" customHeight="1"/>
    <row r="38547" ht="15" customHeight="1"/>
    <row r="38548" ht="15" customHeight="1"/>
    <row r="38549" ht="15" customHeight="1"/>
    <row r="38550" ht="15" customHeight="1"/>
    <row r="38551" ht="15" customHeight="1"/>
    <row r="38552" ht="15" customHeight="1"/>
    <row r="38553" ht="15" customHeight="1"/>
    <row r="38554" ht="15" customHeight="1"/>
    <row r="38555" ht="15" customHeight="1"/>
    <row r="38556" ht="15" customHeight="1"/>
    <row r="38557" ht="15" customHeight="1"/>
    <row r="38558" ht="15" customHeight="1"/>
    <row r="38559" ht="15" customHeight="1"/>
    <row r="38560" ht="15" customHeight="1"/>
    <row r="38561" ht="15" customHeight="1"/>
    <row r="38562" ht="15" customHeight="1"/>
    <row r="38563" ht="15" customHeight="1"/>
    <row r="38564" ht="15" customHeight="1"/>
    <row r="38565" ht="15" customHeight="1"/>
    <row r="38566" ht="15" customHeight="1"/>
    <row r="38567" ht="15" customHeight="1"/>
    <row r="38568" ht="15" customHeight="1"/>
    <row r="38569" ht="15" customHeight="1"/>
    <row r="38570" ht="15" customHeight="1"/>
    <row r="38571" ht="15" customHeight="1"/>
    <row r="38572" ht="15" customHeight="1"/>
    <row r="38573" ht="15" customHeight="1"/>
    <row r="38574" ht="15" customHeight="1"/>
    <row r="38575" ht="15" customHeight="1"/>
    <row r="38576" ht="15" customHeight="1"/>
    <row r="38577" ht="15" customHeight="1"/>
    <row r="38578" ht="15" customHeight="1"/>
    <row r="38579" ht="15" customHeight="1"/>
    <row r="38580" ht="15" customHeight="1"/>
    <row r="38581" ht="15" customHeight="1"/>
    <row r="38582" ht="15" customHeight="1"/>
    <row r="38583" ht="15" customHeight="1"/>
    <row r="38584" ht="15" customHeight="1"/>
    <row r="38585" ht="15" customHeight="1"/>
    <row r="38586" ht="15" customHeight="1"/>
    <row r="38587" ht="15" customHeight="1"/>
    <row r="38588" ht="15" customHeight="1"/>
    <row r="38589" ht="15" customHeight="1"/>
    <row r="38590" ht="15" customHeight="1"/>
    <row r="38591" ht="15" customHeight="1"/>
    <row r="38592" ht="15" customHeight="1"/>
    <row r="38593" ht="15" customHeight="1"/>
    <row r="38594" ht="15" customHeight="1"/>
    <row r="38595" ht="15" customHeight="1"/>
    <row r="38596" ht="15" customHeight="1"/>
    <row r="38597" ht="15" customHeight="1"/>
    <row r="38598" ht="15" customHeight="1"/>
    <row r="38599" ht="15" customHeight="1"/>
    <row r="38600" ht="15" customHeight="1"/>
    <row r="38601" ht="15" customHeight="1"/>
    <row r="38602" ht="15" customHeight="1"/>
    <row r="38603" ht="15" customHeight="1"/>
    <row r="38604" ht="15" customHeight="1"/>
    <row r="38605" ht="15" customHeight="1"/>
    <row r="38606" ht="15" customHeight="1"/>
    <row r="38607" ht="15" customHeight="1"/>
    <row r="38608" ht="15" customHeight="1"/>
    <row r="38609" ht="15" customHeight="1"/>
    <row r="38610" ht="15" customHeight="1"/>
    <row r="38611" ht="15" customHeight="1"/>
    <row r="38612" ht="15" customHeight="1"/>
    <row r="38613" ht="15" customHeight="1"/>
    <row r="38614" ht="15" customHeight="1"/>
    <row r="38615" ht="15" customHeight="1"/>
    <row r="38616" ht="15" customHeight="1"/>
    <row r="38617" ht="15" customHeight="1"/>
    <row r="38618" ht="15" customHeight="1"/>
    <row r="38619" ht="15" customHeight="1"/>
    <row r="38620" ht="15" customHeight="1"/>
    <row r="38621" ht="15" customHeight="1"/>
    <row r="38622" ht="15" customHeight="1"/>
    <row r="38623" ht="15" customHeight="1"/>
    <row r="38624" ht="15" customHeight="1"/>
    <row r="38625" ht="15" customHeight="1"/>
    <row r="38626" ht="15" customHeight="1"/>
    <row r="38627" ht="15" customHeight="1"/>
    <row r="38628" ht="15" customHeight="1"/>
    <row r="38629" ht="15" customHeight="1"/>
    <row r="38630" ht="15" customHeight="1"/>
    <row r="38631" ht="15" customHeight="1"/>
    <row r="38632" ht="15" customHeight="1"/>
    <row r="38633" ht="15" customHeight="1"/>
    <row r="38634" ht="15" customHeight="1"/>
    <row r="38635" ht="15" customHeight="1"/>
    <row r="38636" ht="15" customHeight="1"/>
    <row r="38637" ht="15" customHeight="1"/>
    <row r="38638" ht="15" customHeight="1"/>
    <row r="38639" ht="15" customHeight="1"/>
    <row r="38640" ht="15" customHeight="1"/>
    <row r="38641" ht="15" customHeight="1"/>
    <row r="38642" ht="15" customHeight="1"/>
    <row r="38643" ht="15" customHeight="1"/>
    <row r="38644" ht="15" customHeight="1"/>
    <row r="38645" ht="15" customHeight="1"/>
    <row r="38646" ht="15" customHeight="1"/>
    <row r="38647" ht="15" customHeight="1"/>
    <row r="38648" ht="15" customHeight="1"/>
    <row r="38649" ht="15" customHeight="1"/>
    <row r="38650" ht="15" customHeight="1"/>
    <row r="38651" ht="15" customHeight="1"/>
    <row r="38652" ht="15" customHeight="1"/>
    <row r="38653" ht="15" customHeight="1"/>
    <row r="38654" ht="15" customHeight="1"/>
    <row r="38655" ht="15" customHeight="1"/>
    <row r="38656" ht="15" customHeight="1"/>
    <row r="38657" ht="15" customHeight="1"/>
    <row r="38658" ht="15" customHeight="1"/>
    <row r="38659" ht="15" customHeight="1"/>
    <row r="38660" ht="15" customHeight="1"/>
    <row r="38661" ht="15" customHeight="1"/>
    <row r="38662" ht="15" customHeight="1"/>
    <row r="38663" ht="15" customHeight="1"/>
    <row r="38664" ht="15" customHeight="1"/>
    <row r="38665" ht="15" customHeight="1"/>
    <row r="38666" ht="15" customHeight="1"/>
    <row r="38667" ht="15" customHeight="1"/>
    <row r="38668" ht="15" customHeight="1"/>
    <row r="38669" ht="15" customHeight="1"/>
    <row r="38670" ht="15" customHeight="1"/>
    <row r="38671" ht="15" customHeight="1"/>
    <row r="38672" ht="15" customHeight="1"/>
    <row r="38673" ht="15" customHeight="1"/>
    <row r="38674" ht="15" customHeight="1"/>
    <row r="38675" ht="15" customHeight="1"/>
    <row r="38676" ht="15" customHeight="1"/>
    <row r="38677" ht="15" customHeight="1"/>
    <row r="38678" ht="15" customHeight="1"/>
    <row r="38679" ht="15" customHeight="1"/>
    <row r="38680" ht="15" customHeight="1"/>
    <row r="38681" ht="15" customHeight="1"/>
    <row r="38682" ht="15" customHeight="1"/>
    <row r="38683" ht="15" customHeight="1"/>
    <row r="38684" ht="15" customHeight="1"/>
    <row r="38685" ht="15" customHeight="1"/>
    <row r="38686" ht="15" customHeight="1"/>
    <row r="38687" ht="15" customHeight="1"/>
    <row r="38688" ht="15" customHeight="1"/>
    <row r="38689" ht="15" customHeight="1"/>
    <row r="38690" ht="15" customHeight="1"/>
    <row r="38691" ht="15" customHeight="1"/>
    <row r="38692" ht="15" customHeight="1"/>
    <row r="38693" ht="15" customHeight="1"/>
    <row r="38694" ht="15" customHeight="1"/>
    <row r="38695" ht="15" customHeight="1"/>
    <row r="38696" ht="15" customHeight="1"/>
    <row r="38697" ht="15" customHeight="1"/>
    <row r="38698" ht="15" customHeight="1"/>
    <row r="38699" ht="15" customHeight="1"/>
    <row r="38700" ht="15" customHeight="1"/>
    <row r="38701" ht="15" customHeight="1"/>
    <row r="38702" ht="15" customHeight="1"/>
    <row r="38703" ht="15" customHeight="1"/>
    <row r="38704" ht="15" customHeight="1"/>
    <row r="38705" ht="15" customHeight="1"/>
    <row r="38706" ht="15" customHeight="1"/>
    <row r="38707" ht="15" customHeight="1"/>
    <row r="38708" ht="15" customHeight="1"/>
    <row r="38709" ht="15" customHeight="1"/>
    <row r="38710" ht="15" customHeight="1"/>
    <row r="38711" ht="15" customHeight="1"/>
    <row r="38712" ht="15" customHeight="1"/>
    <row r="38713" ht="15" customHeight="1"/>
    <row r="38714" ht="15" customHeight="1"/>
    <row r="38715" ht="15" customHeight="1"/>
    <row r="38716" ht="15" customHeight="1"/>
    <row r="38717" ht="15" customHeight="1"/>
    <row r="38718" ht="15" customHeight="1"/>
    <row r="38719" ht="15" customHeight="1"/>
    <row r="38720" ht="15" customHeight="1"/>
    <row r="38721" ht="15" customHeight="1"/>
    <row r="38722" ht="15" customHeight="1"/>
    <row r="38723" ht="15" customHeight="1"/>
    <row r="38724" ht="15" customHeight="1"/>
    <row r="38725" ht="15" customHeight="1"/>
    <row r="38726" ht="15" customHeight="1"/>
    <row r="38727" ht="15" customHeight="1"/>
    <row r="38728" ht="15" customHeight="1"/>
    <row r="38729" ht="15" customHeight="1"/>
    <row r="38730" ht="15" customHeight="1"/>
    <row r="38731" ht="15" customHeight="1"/>
    <row r="38732" ht="15" customHeight="1"/>
    <row r="38733" ht="15" customHeight="1"/>
    <row r="38734" ht="15" customHeight="1"/>
    <row r="38735" ht="15" customHeight="1"/>
    <row r="38736" ht="15" customHeight="1"/>
    <row r="38737" ht="15" customHeight="1"/>
    <row r="38738" ht="15" customHeight="1"/>
    <row r="38739" ht="15" customHeight="1"/>
    <row r="38740" ht="15" customHeight="1"/>
    <row r="38741" ht="15" customHeight="1"/>
    <row r="38742" ht="15" customHeight="1"/>
    <row r="38743" ht="15" customHeight="1"/>
    <row r="38744" ht="15" customHeight="1"/>
    <row r="38745" ht="15" customHeight="1"/>
    <row r="38746" ht="15" customHeight="1"/>
    <row r="38747" ht="15" customHeight="1"/>
    <row r="38748" ht="15" customHeight="1"/>
    <row r="38749" ht="15" customHeight="1"/>
    <row r="38750" ht="15" customHeight="1"/>
    <row r="38751" ht="15" customHeight="1"/>
    <row r="38752" ht="15" customHeight="1"/>
    <row r="38753" ht="15" customHeight="1"/>
    <row r="38754" ht="15" customHeight="1"/>
    <row r="38755" ht="15" customHeight="1"/>
    <row r="38756" ht="15" customHeight="1"/>
    <row r="38757" ht="15" customHeight="1"/>
    <row r="38758" ht="15" customHeight="1"/>
    <row r="38759" ht="15" customHeight="1"/>
    <row r="38760" ht="15" customHeight="1"/>
    <row r="38761" ht="15" customHeight="1"/>
    <row r="38762" ht="15" customHeight="1"/>
    <row r="38763" ht="15" customHeight="1"/>
    <row r="38764" ht="15" customHeight="1"/>
    <row r="38765" ht="15" customHeight="1"/>
    <row r="38766" ht="15" customHeight="1"/>
    <row r="38767" ht="15" customHeight="1"/>
    <row r="38768" ht="15" customHeight="1"/>
    <row r="38769" ht="15" customHeight="1"/>
    <row r="38770" ht="15" customHeight="1"/>
    <row r="38771" ht="15" customHeight="1"/>
    <row r="38772" ht="15" customHeight="1"/>
    <row r="38773" ht="15" customHeight="1"/>
    <row r="38774" ht="15" customHeight="1"/>
    <row r="38775" ht="15" customHeight="1"/>
    <row r="38776" ht="15" customHeight="1"/>
    <row r="38777" ht="15" customHeight="1"/>
    <row r="38778" ht="15" customHeight="1"/>
    <row r="38779" ht="15" customHeight="1"/>
    <row r="38780" ht="15" customHeight="1"/>
    <row r="38781" ht="15" customHeight="1"/>
    <row r="38782" ht="15" customHeight="1"/>
    <row r="38783" ht="15" customHeight="1"/>
    <row r="38784" ht="15" customHeight="1"/>
    <row r="38785" ht="15" customHeight="1"/>
    <row r="38786" ht="15" customHeight="1"/>
    <row r="38787" ht="15" customHeight="1"/>
    <row r="38788" ht="15" customHeight="1"/>
    <row r="38789" ht="15" customHeight="1"/>
    <row r="38790" ht="15" customHeight="1"/>
    <row r="38791" ht="15" customHeight="1"/>
    <row r="38792" ht="15" customHeight="1"/>
    <row r="38793" ht="15" customHeight="1"/>
    <row r="38794" ht="15" customHeight="1"/>
    <row r="38795" ht="15" customHeight="1"/>
    <row r="38796" ht="15" customHeight="1"/>
    <row r="38797" ht="15" customHeight="1"/>
    <row r="38798" ht="15" customHeight="1"/>
    <row r="38799" ht="15" customHeight="1"/>
    <row r="38800" ht="15" customHeight="1"/>
    <row r="38801" ht="15" customHeight="1"/>
    <row r="38802" ht="15" customHeight="1"/>
    <row r="38803" ht="15" customHeight="1"/>
    <row r="38804" ht="15" customHeight="1"/>
    <row r="38805" ht="15" customHeight="1"/>
    <row r="38806" ht="15" customHeight="1"/>
    <row r="38807" ht="15" customHeight="1"/>
    <row r="38808" ht="15" customHeight="1"/>
    <row r="38809" ht="15" customHeight="1"/>
    <row r="38810" ht="15" customHeight="1"/>
    <row r="38811" ht="15" customHeight="1"/>
    <row r="38812" ht="15" customHeight="1"/>
    <row r="38813" ht="15" customHeight="1"/>
    <row r="38814" ht="15" customHeight="1"/>
    <row r="38815" ht="15" customHeight="1"/>
    <row r="38816" ht="15" customHeight="1"/>
    <row r="38817" ht="15" customHeight="1"/>
    <row r="38818" ht="15" customHeight="1"/>
    <row r="38819" ht="15" customHeight="1"/>
    <row r="38820" ht="15" customHeight="1"/>
    <row r="38821" ht="15" customHeight="1"/>
    <row r="38822" ht="15" customHeight="1"/>
    <row r="38823" ht="15" customHeight="1"/>
    <row r="38824" ht="15" customHeight="1"/>
    <row r="38825" ht="15" customHeight="1"/>
    <row r="38826" ht="15" customHeight="1"/>
    <row r="38827" ht="15" customHeight="1"/>
    <row r="38828" ht="15" customHeight="1"/>
    <row r="38829" ht="15" customHeight="1"/>
    <row r="38830" ht="15" customHeight="1"/>
    <row r="38831" ht="15" customHeight="1"/>
    <row r="38832" ht="15" customHeight="1"/>
    <row r="38833" ht="15" customHeight="1"/>
    <row r="38834" ht="15" customHeight="1"/>
    <row r="38835" ht="15" customHeight="1"/>
    <row r="38836" ht="15" customHeight="1"/>
    <row r="38837" ht="15" customHeight="1"/>
    <row r="38838" ht="15" customHeight="1"/>
    <row r="38839" ht="15" customHeight="1"/>
    <row r="38840" ht="15" customHeight="1"/>
    <row r="38841" ht="15" customHeight="1"/>
    <row r="38842" ht="15" customHeight="1"/>
    <row r="38843" ht="15" customHeight="1"/>
    <row r="38844" ht="15" customHeight="1"/>
    <row r="38845" ht="15" customHeight="1"/>
    <row r="38846" ht="15" customHeight="1"/>
    <row r="38847" ht="15" customHeight="1"/>
    <row r="38848" ht="15" customHeight="1"/>
    <row r="38849" ht="15" customHeight="1"/>
    <row r="38850" ht="15" customHeight="1"/>
    <row r="38851" ht="15" customHeight="1"/>
    <row r="38852" ht="15" customHeight="1"/>
    <row r="38853" ht="15" customHeight="1"/>
    <row r="38854" ht="15" customHeight="1"/>
    <row r="38855" ht="15" customHeight="1"/>
    <row r="38856" ht="15" customHeight="1"/>
    <row r="38857" ht="15" customHeight="1"/>
    <row r="38858" ht="15" customHeight="1"/>
    <row r="38859" ht="15" customHeight="1"/>
    <row r="38860" ht="15" customHeight="1"/>
    <row r="38861" ht="15" customHeight="1"/>
    <row r="38862" ht="15" customHeight="1"/>
    <row r="38863" ht="15" customHeight="1"/>
    <row r="38864" ht="15" customHeight="1"/>
    <row r="38865" ht="15" customHeight="1"/>
    <row r="38866" ht="15" customHeight="1"/>
    <row r="38867" ht="15" customHeight="1"/>
    <row r="38868" ht="15" customHeight="1"/>
    <row r="38869" ht="15" customHeight="1"/>
    <row r="38870" ht="15" customHeight="1"/>
    <row r="38871" ht="15" customHeight="1"/>
    <row r="38872" ht="15" customHeight="1"/>
    <row r="38873" ht="15" customHeight="1"/>
    <row r="38874" ht="15" customHeight="1"/>
    <row r="38875" ht="15" customHeight="1"/>
    <row r="38876" ht="15" customHeight="1"/>
    <row r="38877" ht="15" customHeight="1"/>
    <row r="38878" ht="15" customHeight="1"/>
    <row r="38879" ht="15" customHeight="1"/>
    <row r="38880" ht="15" customHeight="1"/>
    <row r="38881" ht="15" customHeight="1"/>
    <row r="38882" ht="15" customHeight="1"/>
    <row r="38883" ht="15" customHeight="1"/>
    <row r="38884" ht="15" customHeight="1"/>
    <row r="38885" ht="15" customHeight="1"/>
    <row r="38886" ht="15" customHeight="1"/>
    <row r="38887" ht="15" customHeight="1"/>
    <row r="38888" ht="15" customHeight="1"/>
    <row r="38889" ht="15" customHeight="1"/>
    <row r="38890" ht="15" customHeight="1"/>
    <row r="38891" ht="15" customHeight="1"/>
    <row r="38892" ht="15" customHeight="1"/>
    <row r="38893" ht="15" customHeight="1"/>
    <row r="38894" ht="15" customHeight="1"/>
    <row r="38895" ht="15" customHeight="1"/>
    <row r="38896" ht="15" customHeight="1"/>
    <row r="38897" ht="15" customHeight="1"/>
    <row r="38898" ht="15" customHeight="1"/>
    <row r="38899" ht="15" customHeight="1"/>
    <row r="38900" ht="15" customHeight="1"/>
    <row r="38901" ht="15" customHeight="1"/>
    <row r="38902" ht="15" customHeight="1"/>
    <row r="38903" ht="15" customHeight="1"/>
    <row r="38904" ht="15" customHeight="1"/>
    <row r="38905" ht="15" customHeight="1"/>
    <row r="38906" ht="15" customHeight="1"/>
    <row r="38907" ht="15" customHeight="1"/>
    <row r="38908" ht="15" customHeight="1"/>
    <row r="38909" ht="15" customHeight="1"/>
    <row r="38910" ht="15" customHeight="1"/>
    <row r="38911" ht="15" customHeight="1"/>
    <row r="38912" ht="15" customHeight="1"/>
    <row r="38913" ht="15" customHeight="1"/>
    <row r="38914" ht="15" customHeight="1"/>
    <row r="38915" ht="15" customHeight="1"/>
    <row r="38916" ht="15" customHeight="1"/>
    <row r="38917" ht="15" customHeight="1"/>
    <row r="38918" ht="15" customHeight="1"/>
    <row r="38919" ht="15" customHeight="1"/>
    <row r="38920" ht="15" customHeight="1"/>
    <row r="38921" ht="15" customHeight="1"/>
    <row r="38922" ht="15" customHeight="1"/>
    <row r="38923" ht="15" customHeight="1"/>
    <row r="38924" ht="15" customHeight="1"/>
    <row r="38925" ht="15" customHeight="1"/>
    <row r="38926" ht="15" customHeight="1"/>
    <row r="38927" ht="15" customHeight="1"/>
    <row r="38928" ht="15" customHeight="1"/>
    <row r="38929" ht="15" customHeight="1"/>
    <row r="38930" ht="15" customHeight="1"/>
    <row r="38931" ht="15" customHeight="1"/>
    <row r="38932" ht="15" customHeight="1"/>
    <row r="38933" ht="15" customHeight="1"/>
    <row r="38934" ht="15" customHeight="1"/>
    <row r="38935" ht="15" customHeight="1"/>
    <row r="38936" ht="15" customHeight="1"/>
    <row r="38937" ht="15" customHeight="1"/>
    <row r="38938" ht="15" customHeight="1"/>
    <row r="38939" ht="15" customHeight="1"/>
    <row r="38940" ht="15" customHeight="1"/>
    <row r="38941" ht="15" customHeight="1"/>
    <row r="38942" ht="15" customHeight="1"/>
    <row r="38943" ht="15" customHeight="1"/>
    <row r="38944" ht="15" customHeight="1"/>
    <row r="38945" ht="15" customHeight="1"/>
    <row r="38946" ht="15" customHeight="1"/>
    <row r="38947" ht="15" customHeight="1"/>
    <row r="38948" ht="15" customHeight="1"/>
    <row r="38949" ht="15" customHeight="1"/>
    <row r="38950" ht="15" customHeight="1"/>
    <row r="38951" ht="15" customHeight="1"/>
    <row r="38952" ht="15" customHeight="1"/>
    <row r="38953" ht="15" customHeight="1"/>
    <row r="38954" ht="15" customHeight="1"/>
    <row r="38955" ht="15" customHeight="1"/>
    <row r="38956" ht="15" customHeight="1"/>
    <row r="38957" ht="15" customHeight="1"/>
    <row r="38958" ht="15" customHeight="1"/>
    <row r="38959" ht="15" customHeight="1"/>
    <row r="38960" ht="15" customHeight="1"/>
    <row r="38961" ht="15" customHeight="1"/>
    <row r="38962" ht="15" customHeight="1"/>
    <row r="38963" ht="15" customHeight="1"/>
    <row r="38964" ht="15" customHeight="1"/>
    <row r="38965" ht="15" customHeight="1"/>
    <row r="38966" ht="15" customHeight="1"/>
    <row r="38967" ht="15" customHeight="1"/>
    <row r="38968" ht="15" customHeight="1"/>
    <row r="38969" ht="15" customHeight="1"/>
    <row r="38970" ht="15" customHeight="1"/>
    <row r="38971" ht="15" customHeight="1"/>
    <row r="38972" ht="15" customHeight="1"/>
    <row r="38973" ht="15" customHeight="1"/>
    <row r="38974" ht="15" customHeight="1"/>
    <row r="38975" ht="15" customHeight="1"/>
    <row r="38976" ht="15" customHeight="1"/>
    <row r="38977" ht="15" customHeight="1"/>
    <row r="38978" ht="15" customHeight="1"/>
    <row r="38979" ht="15" customHeight="1"/>
    <row r="38980" ht="15" customHeight="1"/>
    <row r="38981" ht="15" customHeight="1"/>
    <row r="38982" ht="15" customHeight="1"/>
    <row r="38983" ht="15" customHeight="1"/>
    <row r="38984" ht="15" customHeight="1"/>
    <row r="38985" ht="15" customHeight="1"/>
    <row r="38986" ht="15" customHeight="1"/>
    <row r="38987" ht="15" customHeight="1"/>
    <row r="38988" ht="15" customHeight="1"/>
    <row r="38989" ht="15" customHeight="1"/>
    <row r="38990" ht="15" customHeight="1"/>
    <row r="38991" ht="15" customHeight="1"/>
    <row r="38992" ht="15" customHeight="1"/>
    <row r="38993" ht="15" customHeight="1"/>
    <row r="38994" ht="15" customHeight="1"/>
    <row r="38995" ht="15" customHeight="1"/>
    <row r="38996" ht="15" customHeight="1"/>
    <row r="38997" ht="15" customHeight="1"/>
    <row r="38998" ht="15" customHeight="1"/>
    <row r="38999" ht="15" customHeight="1"/>
    <row r="39000" ht="15" customHeight="1"/>
    <row r="39001" ht="15" customHeight="1"/>
    <row r="39002" ht="15" customHeight="1"/>
    <row r="39003" ht="15" customHeight="1"/>
    <row r="39004" ht="15" customHeight="1"/>
    <row r="39005" ht="15" customHeight="1"/>
    <row r="39006" ht="15" customHeight="1"/>
    <row r="39007" ht="15" customHeight="1"/>
    <row r="39008" ht="15" customHeight="1"/>
    <row r="39009" ht="15" customHeight="1"/>
    <row r="39010" ht="15" customHeight="1"/>
    <row r="39011" ht="15" customHeight="1"/>
    <row r="39012" ht="15" customHeight="1"/>
    <row r="39013" ht="15" customHeight="1"/>
    <row r="39014" ht="15" customHeight="1"/>
    <row r="39015" ht="15" customHeight="1"/>
    <row r="39016" ht="15" customHeight="1"/>
    <row r="39017" ht="15" customHeight="1"/>
    <row r="39018" ht="15" customHeight="1"/>
    <row r="39019" ht="15" customHeight="1"/>
    <row r="39020" ht="15" customHeight="1"/>
    <row r="39021" ht="15" customHeight="1"/>
    <row r="39022" ht="15" customHeight="1"/>
    <row r="39023" ht="15" customHeight="1"/>
    <row r="39024" ht="15" customHeight="1"/>
    <row r="39025" ht="15" customHeight="1"/>
    <row r="39026" ht="15" customHeight="1"/>
    <row r="39027" ht="15" customHeight="1"/>
    <row r="39028" ht="15" customHeight="1"/>
    <row r="39029" ht="15" customHeight="1"/>
    <row r="39030" ht="15" customHeight="1"/>
    <row r="39031" ht="15" customHeight="1"/>
    <row r="39032" ht="15" customHeight="1"/>
    <row r="39033" ht="15" customHeight="1"/>
    <row r="39034" ht="15" customHeight="1"/>
    <row r="39035" ht="15" customHeight="1"/>
    <row r="39036" ht="15" customHeight="1"/>
    <row r="39037" ht="15" customHeight="1"/>
    <row r="39038" ht="15" customHeight="1"/>
    <row r="39039" ht="15" customHeight="1"/>
    <row r="39040" ht="15" customHeight="1"/>
    <row r="39041" ht="15" customHeight="1"/>
    <row r="39042" ht="15" customHeight="1"/>
    <row r="39043" ht="15" customHeight="1"/>
    <row r="39044" ht="15" customHeight="1"/>
    <row r="39045" ht="15" customHeight="1"/>
    <row r="39046" ht="15" customHeight="1"/>
    <row r="39047" ht="15" customHeight="1"/>
    <row r="39048" ht="15" customHeight="1"/>
    <row r="39049" ht="15" customHeight="1"/>
    <row r="39050" ht="15" customHeight="1"/>
    <row r="39051" ht="15" customHeight="1"/>
    <row r="39052" ht="15" customHeight="1"/>
    <row r="39053" ht="15" customHeight="1"/>
    <row r="39054" ht="15" customHeight="1"/>
    <row r="39055" ht="15" customHeight="1"/>
    <row r="39056" ht="15" customHeight="1"/>
    <row r="39057" ht="15" customHeight="1"/>
    <row r="39058" ht="15" customHeight="1"/>
    <row r="39059" ht="15" customHeight="1"/>
    <row r="39060" ht="15" customHeight="1"/>
    <row r="39061" ht="15" customHeight="1"/>
    <row r="39062" ht="15" customHeight="1"/>
    <row r="39063" ht="15" customHeight="1"/>
    <row r="39064" ht="15" customHeight="1"/>
    <row r="39065" ht="15" customHeight="1"/>
    <row r="39066" ht="15" customHeight="1"/>
    <row r="39067" ht="15" customHeight="1"/>
    <row r="39068" ht="15" customHeight="1"/>
    <row r="39069" ht="15" customHeight="1"/>
    <row r="39070" ht="15" customHeight="1"/>
    <row r="39071" ht="15" customHeight="1"/>
    <row r="39072" ht="15" customHeight="1"/>
    <row r="39073" ht="15" customHeight="1"/>
    <row r="39074" ht="15" customHeight="1"/>
    <row r="39075" ht="15" customHeight="1"/>
    <row r="39076" ht="15" customHeight="1"/>
    <row r="39077" ht="15" customHeight="1"/>
    <row r="39078" ht="15" customHeight="1"/>
    <row r="39079" ht="15" customHeight="1"/>
    <row r="39080" ht="15" customHeight="1"/>
    <row r="39081" ht="15" customHeight="1"/>
    <row r="39082" ht="15" customHeight="1"/>
    <row r="39083" ht="15" customHeight="1"/>
    <row r="39084" ht="15" customHeight="1"/>
    <row r="39085" ht="15" customHeight="1"/>
    <row r="39086" ht="15" customHeight="1"/>
    <row r="39087" ht="15" customHeight="1"/>
    <row r="39088" ht="15" customHeight="1"/>
    <row r="39089" ht="15" customHeight="1"/>
    <row r="39090" ht="15" customHeight="1"/>
    <row r="39091" ht="15" customHeight="1"/>
    <row r="39092" ht="15" customHeight="1"/>
    <row r="39093" ht="15" customHeight="1"/>
    <row r="39094" ht="15" customHeight="1"/>
    <row r="39095" ht="15" customHeight="1"/>
    <row r="39096" ht="15" customHeight="1"/>
    <row r="39097" ht="15" customHeight="1"/>
    <row r="39098" ht="15" customHeight="1"/>
    <row r="39099" ht="15" customHeight="1"/>
    <row r="39100" ht="15" customHeight="1"/>
    <row r="39101" ht="15" customHeight="1"/>
    <row r="39102" ht="15" customHeight="1"/>
    <row r="39103" ht="15" customHeight="1"/>
    <row r="39104" ht="15" customHeight="1"/>
    <row r="39105" ht="15" customHeight="1"/>
    <row r="39106" ht="15" customHeight="1"/>
    <row r="39107" ht="15" customHeight="1"/>
    <row r="39108" ht="15" customHeight="1"/>
    <row r="39109" ht="15" customHeight="1"/>
    <row r="39110" ht="15" customHeight="1"/>
    <row r="39111" ht="15" customHeight="1"/>
    <row r="39112" ht="15" customHeight="1"/>
    <row r="39113" ht="15" customHeight="1"/>
    <row r="39114" ht="15" customHeight="1"/>
    <row r="39115" ht="15" customHeight="1"/>
    <row r="39116" ht="15" customHeight="1"/>
    <row r="39117" ht="15" customHeight="1"/>
    <row r="39118" ht="15" customHeight="1"/>
    <row r="39119" ht="15" customHeight="1"/>
    <row r="39120" ht="15" customHeight="1"/>
    <row r="39121" ht="15" customHeight="1"/>
    <row r="39122" ht="15" customHeight="1"/>
    <row r="39123" ht="15" customHeight="1"/>
    <row r="39124" ht="15" customHeight="1"/>
    <row r="39125" ht="15" customHeight="1"/>
    <row r="39126" ht="15" customHeight="1"/>
    <row r="39127" ht="15" customHeight="1"/>
    <row r="39128" ht="15" customHeight="1"/>
    <row r="39129" ht="15" customHeight="1"/>
    <row r="39130" ht="15" customHeight="1"/>
    <row r="39131" ht="15" customHeight="1"/>
    <row r="39132" ht="15" customHeight="1"/>
    <row r="39133" ht="15" customHeight="1"/>
    <row r="39134" ht="15" customHeight="1"/>
    <row r="39135" ht="15" customHeight="1"/>
    <row r="39136" ht="15" customHeight="1"/>
    <row r="39137" ht="15" customHeight="1"/>
    <row r="39138" ht="15" customHeight="1"/>
    <row r="39139" ht="15" customHeight="1"/>
    <row r="39140" ht="15" customHeight="1"/>
    <row r="39141" ht="15" customHeight="1"/>
    <row r="39142" ht="15" customHeight="1"/>
    <row r="39143" ht="15" customHeight="1"/>
    <row r="39144" ht="15" customHeight="1"/>
    <row r="39145" ht="15" customHeight="1"/>
    <row r="39146" ht="15" customHeight="1"/>
    <row r="39147" ht="15" customHeight="1"/>
    <row r="39148" ht="15" customHeight="1"/>
    <row r="39149" ht="15" customHeight="1"/>
    <row r="39150" ht="15" customHeight="1"/>
    <row r="39151" ht="15" customHeight="1"/>
    <row r="39152" ht="15" customHeight="1"/>
    <row r="39153" ht="15" customHeight="1"/>
    <row r="39154" ht="15" customHeight="1"/>
    <row r="39155" ht="15" customHeight="1"/>
    <row r="39156" ht="15" customHeight="1"/>
    <row r="39157" ht="15" customHeight="1"/>
    <row r="39158" ht="15" customHeight="1"/>
    <row r="39159" ht="15" customHeight="1"/>
    <row r="39160" ht="15" customHeight="1"/>
    <row r="39161" ht="15" customHeight="1"/>
    <row r="39162" ht="15" customHeight="1"/>
    <row r="39163" ht="15" customHeight="1"/>
    <row r="39164" ht="15" customHeight="1"/>
    <row r="39165" ht="15" customHeight="1"/>
    <row r="39166" ht="15" customHeight="1"/>
    <row r="39167" ht="15" customHeight="1"/>
    <row r="39168" ht="15" customHeight="1"/>
    <row r="39169" ht="15" customHeight="1"/>
    <row r="39170" ht="15" customHeight="1"/>
    <row r="39171" ht="15" customHeight="1"/>
    <row r="39172" ht="15" customHeight="1"/>
    <row r="39173" ht="15" customHeight="1"/>
    <row r="39174" ht="15" customHeight="1"/>
    <row r="39175" ht="15" customHeight="1"/>
    <row r="39176" ht="15" customHeight="1"/>
    <row r="39177" ht="15" customHeight="1"/>
    <row r="39178" ht="15" customHeight="1"/>
    <row r="39179" ht="15" customHeight="1"/>
    <row r="39180" ht="15" customHeight="1"/>
    <row r="39181" ht="15" customHeight="1"/>
    <row r="39182" ht="15" customHeight="1"/>
    <row r="39183" ht="15" customHeight="1"/>
    <row r="39184" ht="15" customHeight="1"/>
    <row r="39185" ht="15" customHeight="1"/>
    <row r="39186" ht="15" customHeight="1"/>
    <row r="39187" ht="15" customHeight="1"/>
    <row r="39188" ht="15" customHeight="1"/>
    <row r="39189" ht="15" customHeight="1"/>
    <row r="39190" ht="15" customHeight="1"/>
    <row r="39191" ht="15" customHeight="1"/>
    <row r="39192" ht="15" customHeight="1"/>
    <row r="39193" ht="15" customHeight="1"/>
    <row r="39194" ht="15" customHeight="1"/>
    <row r="39195" ht="15" customHeight="1"/>
    <row r="39196" ht="15" customHeight="1"/>
    <row r="39197" ht="15" customHeight="1"/>
    <row r="39198" ht="15" customHeight="1"/>
    <row r="39199" ht="15" customHeight="1"/>
    <row r="39200" ht="15" customHeight="1"/>
    <row r="39201" ht="15" customHeight="1"/>
    <row r="39202" ht="15" customHeight="1"/>
    <row r="39203" ht="15" customHeight="1"/>
    <row r="39204" ht="15" customHeight="1"/>
    <row r="39205" ht="15" customHeight="1"/>
    <row r="39206" ht="15" customHeight="1"/>
    <row r="39207" ht="15" customHeight="1"/>
    <row r="39208" ht="15" customHeight="1"/>
    <row r="39209" ht="15" customHeight="1"/>
    <row r="39210" ht="15" customHeight="1"/>
    <row r="39211" ht="15" customHeight="1"/>
    <row r="39212" ht="15" customHeight="1"/>
    <row r="39213" ht="15" customHeight="1"/>
    <row r="39214" ht="15" customHeight="1"/>
    <row r="39215" ht="15" customHeight="1"/>
    <row r="39216" ht="15" customHeight="1"/>
    <row r="39217" ht="15" customHeight="1"/>
    <row r="39218" ht="15" customHeight="1"/>
    <row r="39219" ht="15" customHeight="1"/>
    <row r="39220" ht="15" customHeight="1"/>
    <row r="39221" ht="15" customHeight="1"/>
    <row r="39222" ht="15" customHeight="1"/>
    <row r="39223" ht="15" customHeight="1"/>
    <row r="39224" ht="15" customHeight="1"/>
    <row r="39225" ht="15" customHeight="1"/>
    <row r="39226" ht="15" customHeight="1"/>
    <row r="39227" ht="15" customHeight="1"/>
    <row r="39228" ht="15" customHeight="1"/>
    <row r="39229" ht="15" customHeight="1"/>
    <row r="39230" ht="15" customHeight="1"/>
    <row r="39231" ht="15" customHeight="1"/>
    <row r="39232" ht="15" customHeight="1"/>
    <row r="39233" ht="15" customHeight="1"/>
    <row r="39234" ht="15" customHeight="1"/>
    <row r="39235" ht="15" customHeight="1"/>
    <row r="39236" ht="15" customHeight="1"/>
    <row r="39237" ht="15" customHeight="1"/>
    <row r="39238" ht="15" customHeight="1"/>
    <row r="39239" ht="15" customHeight="1"/>
    <row r="39240" ht="15" customHeight="1"/>
    <row r="39241" ht="15" customHeight="1"/>
    <row r="39242" ht="15" customHeight="1"/>
    <row r="39243" ht="15" customHeight="1"/>
    <row r="39244" ht="15" customHeight="1"/>
    <row r="39245" ht="15" customHeight="1"/>
    <row r="39246" ht="15" customHeight="1"/>
    <row r="39247" ht="15" customHeight="1"/>
    <row r="39248" ht="15" customHeight="1"/>
    <row r="39249" ht="15" customHeight="1"/>
    <row r="39250" ht="15" customHeight="1"/>
    <row r="39251" ht="15" customHeight="1"/>
    <row r="39252" ht="15" customHeight="1"/>
    <row r="39253" ht="15" customHeight="1"/>
    <row r="39254" ht="15" customHeight="1"/>
    <row r="39255" ht="15" customHeight="1"/>
    <row r="39256" ht="15" customHeight="1"/>
    <row r="39257" ht="15" customHeight="1"/>
    <row r="39258" ht="15" customHeight="1"/>
    <row r="39259" ht="15" customHeight="1"/>
    <row r="39260" ht="15" customHeight="1"/>
    <row r="39261" ht="15" customHeight="1"/>
    <row r="39262" ht="15" customHeight="1"/>
    <row r="39263" ht="15" customHeight="1"/>
    <row r="39264" ht="15" customHeight="1"/>
    <row r="39265" ht="15" customHeight="1"/>
    <row r="39266" ht="15" customHeight="1"/>
    <row r="39267" ht="15" customHeight="1"/>
    <row r="39268" ht="15" customHeight="1"/>
    <row r="39269" ht="15" customHeight="1"/>
    <row r="39270" ht="15" customHeight="1"/>
    <row r="39271" ht="15" customHeight="1"/>
    <row r="39272" ht="15" customHeight="1"/>
    <row r="39273" ht="15" customHeight="1"/>
    <row r="39274" ht="15" customHeight="1"/>
    <row r="39275" ht="15" customHeight="1"/>
    <row r="39276" ht="15" customHeight="1"/>
    <row r="39277" ht="15" customHeight="1"/>
    <row r="39278" ht="15" customHeight="1"/>
    <row r="39279" ht="15" customHeight="1"/>
    <row r="39280" ht="15" customHeight="1"/>
    <row r="39281" ht="15" customHeight="1"/>
    <row r="39282" ht="15" customHeight="1"/>
    <row r="39283" ht="15" customHeight="1"/>
    <row r="39284" ht="15" customHeight="1"/>
    <row r="39285" ht="15" customHeight="1"/>
    <row r="39286" ht="15" customHeight="1"/>
    <row r="39287" ht="15" customHeight="1"/>
    <row r="39288" ht="15" customHeight="1"/>
    <row r="39289" ht="15" customHeight="1"/>
    <row r="39290" ht="15" customHeight="1"/>
    <row r="39291" ht="15" customHeight="1"/>
    <row r="39292" ht="15" customHeight="1"/>
    <row r="39293" ht="15" customHeight="1"/>
    <row r="39294" ht="15" customHeight="1"/>
    <row r="39295" ht="15" customHeight="1"/>
    <row r="39296" ht="15" customHeight="1"/>
    <row r="39297" ht="15" customHeight="1"/>
    <row r="39298" ht="15" customHeight="1"/>
    <row r="39299" ht="15" customHeight="1"/>
    <row r="39300" ht="15" customHeight="1"/>
    <row r="39301" ht="15" customHeight="1"/>
    <row r="39302" ht="15" customHeight="1"/>
    <row r="39303" ht="15" customHeight="1"/>
    <row r="39304" ht="15" customHeight="1"/>
    <row r="39305" ht="15" customHeight="1"/>
    <row r="39306" ht="15" customHeight="1"/>
    <row r="39307" ht="15" customHeight="1"/>
    <row r="39308" ht="15" customHeight="1"/>
    <row r="39309" ht="15" customHeight="1"/>
    <row r="39310" ht="15" customHeight="1"/>
    <row r="39311" ht="15" customHeight="1"/>
    <row r="39312" ht="15" customHeight="1"/>
    <row r="39313" ht="15" customHeight="1"/>
    <row r="39314" ht="15" customHeight="1"/>
    <row r="39315" ht="15" customHeight="1"/>
    <row r="39316" ht="15" customHeight="1"/>
    <row r="39317" ht="15" customHeight="1"/>
    <row r="39318" ht="15" customHeight="1"/>
    <row r="39319" ht="15" customHeight="1"/>
    <row r="39320" ht="15" customHeight="1"/>
    <row r="39321" ht="15" customHeight="1"/>
    <row r="39322" ht="15" customHeight="1"/>
    <row r="39323" ht="15" customHeight="1"/>
    <row r="39324" ht="15" customHeight="1"/>
    <row r="39325" ht="15" customHeight="1"/>
    <row r="39326" ht="15" customHeight="1"/>
    <row r="39327" ht="15" customHeight="1"/>
    <row r="39328" ht="15" customHeight="1"/>
    <row r="39329" ht="15" customHeight="1"/>
    <row r="39330" ht="15" customHeight="1"/>
    <row r="39331" ht="15" customHeight="1"/>
    <row r="39332" ht="15" customHeight="1"/>
    <row r="39333" ht="15" customHeight="1"/>
    <row r="39334" ht="15" customHeight="1"/>
    <row r="39335" ht="15" customHeight="1"/>
    <row r="39336" ht="15" customHeight="1"/>
    <row r="39337" ht="15" customHeight="1"/>
    <row r="39338" ht="15" customHeight="1"/>
    <row r="39339" ht="15" customHeight="1"/>
    <row r="39340" ht="15" customHeight="1"/>
    <row r="39341" ht="15" customHeight="1"/>
    <row r="39342" ht="15" customHeight="1"/>
    <row r="39343" ht="15" customHeight="1"/>
    <row r="39344" ht="15" customHeight="1"/>
    <row r="39345" ht="15" customHeight="1"/>
    <row r="39346" ht="15" customHeight="1"/>
    <row r="39347" ht="15" customHeight="1"/>
    <row r="39348" ht="15" customHeight="1"/>
    <row r="39349" ht="15" customHeight="1"/>
    <row r="39350" ht="15" customHeight="1"/>
    <row r="39351" ht="15" customHeight="1"/>
    <row r="39352" ht="15" customHeight="1"/>
    <row r="39353" ht="15" customHeight="1"/>
    <row r="39354" ht="15" customHeight="1"/>
    <row r="39355" ht="15" customHeight="1"/>
    <row r="39356" ht="15" customHeight="1"/>
    <row r="39357" ht="15" customHeight="1"/>
    <row r="39358" ht="15" customHeight="1"/>
    <row r="39359" ht="15" customHeight="1"/>
    <row r="39360" ht="15" customHeight="1"/>
    <row r="39361" ht="15" customHeight="1"/>
    <row r="39362" ht="15" customHeight="1"/>
    <row r="39363" ht="15" customHeight="1"/>
    <row r="39364" ht="15" customHeight="1"/>
    <row r="39365" ht="15" customHeight="1"/>
    <row r="39366" ht="15" customHeight="1"/>
    <row r="39367" ht="15" customHeight="1"/>
    <row r="39368" ht="15" customHeight="1"/>
    <row r="39369" ht="15" customHeight="1"/>
    <row r="39370" ht="15" customHeight="1"/>
    <row r="39371" ht="15" customHeight="1"/>
    <row r="39372" ht="15" customHeight="1"/>
    <row r="39373" ht="15" customHeight="1"/>
    <row r="39374" ht="15" customHeight="1"/>
    <row r="39375" ht="15" customHeight="1"/>
    <row r="39376" ht="15" customHeight="1"/>
    <row r="39377" ht="15" customHeight="1"/>
    <row r="39378" ht="15" customHeight="1"/>
    <row r="39379" ht="15" customHeight="1"/>
    <row r="39380" ht="15" customHeight="1"/>
    <row r="39381" ht="15" customHeight="1"/>
    <row r="39382" ht="15" customHeight="1"/>
    <row r="39383" ht="15" customHeight="1"/>
    <row r="39384" ht="15" customHeight="1"/>
    <row r="39385" ht="15" customHeight="1"/>
    <row r="39386" ht="15" customHeight="1"/>
    <row r="39387" ht="15" customHeight="1"/>
    <row r="39388" ht="15" customHeight="1"/>
    <row r="39389" ht="15" customHeight="1"/>
    <row r="39390" ht="15" customHeight="1"/>
    <row r="39391" ht="15" customHeight="1"/>
    <row r="39392" ht="15" customHeight="1"/>
    <row r="39393" ht="15" customHeight="1"/>
    <row r="39394" ht="15" customHeight="1"/>
    <row r="39395" ht="15" customHeight="1"/>
    <row r="39396" ht="15" customHeight="1"/>
    <row r="39397" ht="15" customHeight="1"/>
    <row r="39398" ht="15" customHeight="1"/>
    <row r="39399" ht="15" customHeight="1"/>
    <row r="39400" ht="15" customHeight="1"/>
    <row r="39401" ht="15" customHeight="1"/>
    <row r="39402" ht="15" customHeight="1"/>
    <row r="39403" ht="15" customHeight="1"/>
    <row r="39404" ht="15" customHeight="1"/>
    <row r="39405" ht="15" customHeight="1"/>
    <row r="39406" ht="15" customHeight="1"/>
    <row r="39407" ht="15" customHeight="1"/>
    <row r="39408" ht="15" customHeight="1"/>
    <row r="39409" ht="15" customHeight="1"/>
    <row r="39410" ht="15" customHeight="1"/>
    <row r="39411" ht="15" customHeight="1"/>
    <row r="39412" ht="15" customHeight="1"/>
    <row r="39413" ht="15" customHeight="1"/>
    <row r="39414" ht="15" customHeight="1"/>
    <row r="39415" ht="15" customHeight="1"/>
    <row r="39416" ht="15" customHeight="1"/>
    <row r="39417" ht="15" customHeight="1"/>
    <row r="39418" ht="15" customHeight="1"/>
    <row r="39419" ht="15" customHeight="1"/>
    <row r="39420" ht="15" customHeight="1"/>
    <row r="39421" ht="15" customHeight="1"/>
    <row r="39422" ht="15" customHeight="1"/>
    <row r="39423" ht="15" customHeight="1"/>
    <row r="39424" ht="15" customHeight="1"/>
    <row r="39425" ht="15" customHeight="1"/>
    <row r="39426" ht="15" customHeight="1"/>
    <row r="39427" ht="15" customHeight="1"/>
    <row r="39428" ht="15" customHeight="1"/>
    <row r="39429" ht="15" customHeight="1"/>
    <row r="39430" ht="15" customHeight="1"/>
    <row r="39431" ht="15" customHeight="1"/>
    <row r="39432" ht="15" customHeight="1"/>
    <row r="39433" ht="15" customHeight="1"/>
    <row r="39434" ht="15" customHeight="1"/>
    <row r="39435" ht="15" customHeight="1"/>
    <row r="39436" ht="15" customHeight="1"/>
    <row r="39437" ht="15" customHeight="1"/>
    <row r="39438" ht="15" customHeight="1"/>
    <row r="39439" ht="15" customHeight="1"/>
    <row r="39440" ht="15" customHeight="1"/>
    <row r="39441" ht="15" customHeight="1"/>
    <row r="39442" ht="15" customHeight="1"/>
    <row r="39443" ht="15" customHeight="1"/>
    <row r="39444" ht="15" customHeight="1"/>
    <row r="39445" ht="15" customHeight="1"/>
    <row r="39446" ht="15" customHeight="1"/>
    <row r="39447" ht="15" customHeight="1"/>
    <row r="39448" ht="15" customHeight="1"/>
    <row r="39449" ht="15" customHeight="1"/>
    <row r="39450" ht="15" customHeight="1"/>
    <row r="39451" ht="15" customHeight="1"/>
    <row r="39452" ht="15" customHeight="1"/>
    <row r="39453" ht="15" customHeight="1"/>
    <row r="39454" ht="15" customHeight="1"/>
    <row r="39455" ht="15" customHeight="1"/>
    <row r="39456" ht="15" customHeight="1"/>
    <row r="39457" ht="15" customHeight="1"/>
    <row r="39458" ht="15" customHeight="1"/>
    <row r="39459" ht="15" customHeight="1"/>
    <row r="39460" ht="15" customHeight="1"/>
    <row r="39461" ht="15" customHeight="1"/>
    <row r="39462" ht="15" customHeight="1"/>
    <row r="39463" ht="15" customHeight="1"/>
    <row r="39464" ht="15" customHeight="1"/>
    <row r="39465" ht="15" customHeight="1"/>
    <row r="39466" ht="15" customHeight="1"/>
    <row r="39467" ht="15" customHeight="1"/>
    <row r="39468" ht="15" customHeight="1"/>
    <row r="39469" ht="15" customHeight="1"/>
    <row r="39470" ht="15" customHeight="1"/>
    <row r="39471" ht="15" customHeight="1"/>
    <row r="39472" ht="15" customHeight="1"/>
    <row r="39473" ht="15" customHeight="1"/>
    <row r="39474" ht="15" customHeight="1"/>
    <row r="39475" ht="15" customHeight="1"/>
    <row r="39476" ht="15" customHeight="1"/>
    <row r="39477" ht="15" customHeight="1"/>
    <row r="39478" ht="15" customHeight="1"/>
    <row r="39479" ht="15" customHeight="1"/>
    <row r="39480" ht="15" customHeight="1"/>
    <row r="39481" ht="15" customHeight="1"/>
    <row r="39482" ht="15" customHeight="1"/>
    <row r="39483" ht="15" customHeight="1"/>
    <row r="39484" ht="15" customHeight="1"/>
    <row r="39485" ht="15" customHeight="1"/>
    <row r="39486" ht="15" customHeight="1"/>
    <row r="39487" ht="15" customHeight="1"/>
    <row r="39488" ht="15" customHeight="1"/>
    <row r="39489" ht="15" customHeight="1"/>
    <row r="39490" ht="15" customHeight="1"/>
    <row r="39491" ht="15" customHeight="1"/>
    <row r="39492" ht="15" customHeight="1"/>
    <row r="39493" ht="15" customHeight="1"/>
    <row r="39494" ht="15" customHeight="1"/>
    <row r="39495" ht="15" customHeight="1"/>
    <row r="39496" ht="15" customHeight="1"/>
    <row r="39497" ht="15" customHeight="1"/>
    <row r="39498" ht="15" customHeight="1"/>
    <row r="39499" ht="15" customHeight="1"/>
    <row r="39500" ht="15" customHeight="1"/>
    <row r="39501" ht="15" customHeight="1"/>
    <row r="39502" ht="15" customHeight="1"/>
    <row r="39503" ht="15" customHeight="1"/>
    <row r="39504" ht="15" customHeight="1"/>
    <row r="39505" ht="15" customHeight="1"/>
    <row r="39506" ht="15" customHeight="1"/>
    <row r="39507" ht="15" customHeight="1"/>
    <row r="39508" ht="15" customHeight="1"/>
    <row r="39509" ht="15" customHeight="1"/>
    <row r="39510" ht="15" customHeight="1"/>
    <row r="39511" ht="15" customHeight="1"/>
    <row r="39512" ht="15" customHeight="1"/>
    <row r="39513" ht="15" customHeight="1"/>
    <row r="39514" ht="15" customHeight="1"/>
    <row r="39515" ht="15" customHeight="1"/>
    <row r="39516" ht="15" customHeight="1"/>
    <row r="39517" ht="15" customHeight="1"/>
    <row r="39518" ht="15" customHeight="1"/>
    <row r="39519" ht="15" customHeight="1"/>
    <row r="39520" ht="15" customHeight="1"/>
    <row r="39521" ht="15" customHeight="1"/>
    <row r="39522" ht="15" customHeight="1"/>
    <row r="39523" ht="15" customHeight="1"/>
    <row r="39524" ht="15" customHeight="1"/>
    <row r="39525" ht="15" customHeight="1"/>
    <row r="39526" ht="15" customHeight="1"/>
    <row r="39527" ht="15" customHeight="1"/>
    <row r="39528" ht="15" customHeight="1"/>
    <row r="39529" ht="15" customHeight="1"/>
    <row r="39530" ht="15" customHeight="1"/>
    <row r="39531" ht="15" customHeight="1"/>
    <row r="39532" ht="15" customHeight="1"/>
    <row r="39533" ht="15" customHeight="1"/>
    <row r="39534" ht="15" customHeight="1"/>
    <row r="39535" ht="15" customHeight="1"/>
    <row r="39536" ht="15" customHeight="1"/>
    <row r="39537" ht="15" customHeight="1"/>
    <row r="39538" ht="15" customHeight="1"/>
    <row r="39539" ht="15" customHeight="1"/>
    <row r="39540" ht="15" customHeight="1"/>
    <row r="39541" ht="15" customHeight="1"/>
    <row r="39542" ht="15" customHeight="1"/>
    <row r="39543" ht="15" customHeight="1"/>
    <row r="39544" ht="15" customHeight="1"/>
    <row r="39545" ht="15" customHeight="1"/>
    <row r="39546" ht="15" customHeight="1"/>
    <row r="39547" ht="15" customHeight="1"/>
    <row r="39548" ht="15" customHeight="1"/>
    <row r="39549" ht="15" customHeight="1"/>
    <row r="39550" ht="15" customHeight="1"/>
    <row r="39551" ht="15" customHeight="1"/>
    <row r="39552" ht="15" customHeight="1"/>
    <row r="39553" ht="15" customHeight="1"/>
    <row r="39554" ht="15" customHeight="1"/>
    <row r="39555" ht="15" customHeight="1"/>
    <row r="39556" ht="15" customHeight="1"/>
    <row r="39557" ht="15" customHeight="1"/>
    <row r="39558" ht="15" customHeight="1"/>
    <row r="39559" ht="15" customHeight="1"/>
    <row r="39560" ht="15" customHeight="1"/>
    <row r="39561" ht="15" customHeight="1"/>
    <row r="39562" ht="15" customHeight="1"/>
    <row r="39563" ht="15" customHeight="1"/>
    <row r="39564" ht="15" customHeight="1"/>
    <row r="39565" ht="15" customHeight="1"/>
    <row r="39566" ht="15" customHeight="1"/>
    <row r="39567" ht="15" customHeight="1"/>
    <row r="39568" ht="15" customHeight="1"/>
    <row r="39569" ht="15" customHeight="1"/>
    <row r="39570" ht="15" customHeight="1"/>
    <row r="39571" ht="15" customHeight="1"/>
    <row r="39572" ht="15" customHeight="1"/>
    <row r="39573" ht="15" customHeight="1"/>
    <row r="39574" ht="15" customHeight="1"/>
    <row r="39575" ht="15" customHeight="1"/>
    <row r="39576" ht="15" customHeight="1"/>
    <row r="39577" ht="15" customHeight="1"/>
    <row r="39578" ht="15" customHeight="1"/>
    <row r="39579" ht="15" customHeight="1"/>
    <row r="39580" ht="15" customHeight="1"/>
    <row r="39581" ht="15" customHeight="1"/>
    <row r="39582" ht="15" customHeight="1"/>
    <row r="39583" ht="15" customHeight="1"/>
    <row r="39584" ht="15" customHeight="1"/>
    <row r="39585" ht="15" customHeight="1"/>
    <row r="39586" ht="15" customHeight="1"/>
    <row r="39587" ht="15" customHeight="1"/>
    <row r="39588" ht="15" customHeight="1"/>
    <row r="39589" ht="15" customHeight="1"/>
    <row r="39590" ht="15" customHeight="1"/>
    <row r="39591" ht="15" customHeight="1"/>
    <row r="39592" ht="15" customHeight="1"/>
    <row r="39593" ht="15" customHeight="1"/>
    <row r="39594" ht="15" customHeight="1"/>
    <row r="39595" ht="15" customHeight="1"/>
    <row r="39596" ht="15" customHeight="1"/>
    <row r="39597" ht="15" customHeight="1"/>
    <row r="39598" ht="15" customHeight="1"/>
    <row r="39599" ht="15" customHeight="1"/>
    <row r="39600" ht="15" customHeight="1"/>
    <row r="39601" ht="15" customHeight="1"/>
    <row r="39602" ht="15" customHeight="1"/>
    <row r="39603" ht="15" customHeight="1"/>
    <row r="39604" ht="15" customHeight="1"/>
    <row r="39605" ht="15" customHeight="1"/>
    <row r="39606" ht="15" customHeight="1"/>
    <row r="39607" ht="15" customHeight="1"/>
    <row r="39608" ht="15" customHeight="1"/>
    <row r="39609" ht="15" customHeight="1"/>
    <row r="39610" ht="15" customHeight="1"/>
    <row r="39611" ht="15" customHeight="1"/>
    <row r="39612" ht="15" customHeight="1"/>
    <row r="39613" ht="15" customHeight="1"/>
    <row r="39614" ht="15" customHeight="1"/>
    <row r="39615" ht="15" customHeight="1"/>
    <row r="39616" ht="15" customHeight="1"/>
    <row r="39617" ht="15" customHeight="1"/>
    <row r="39618" ht="15" customHeight="1"/>
    <row r="39619" ht="15" customHeight="1"/>
    <row r="39620" ht="15" customHeight="1"/>
    <row r="39621" ht="15" customHeight="1"/>
    <row r="39622" ht="15" customHeight="1"/>
    <row r="39623" ht="15" customHeight="1"/>
    <row r="39624" ht="15" customHeight="1"/>
    <row r="39625" ht="15" customHeight="1"/>
    <row r="39626" ht="15" customHeight="1"/>
    <row r="39627" ht="15" customHeight="1"/>
    <row r="39628" ht="15" customHeight="1"/>
    <row r="39629" ht="15" customHeight="1"/>
    <row r="39630" ht="15" customHeight="1"/>
    <row r="39631" ht="15" customHeight="1"/>
    <row r="39632" ht="15" customHeight="1"/>
    <row r="39633" ht="15" customHeight="1"/>
    <row r="39634" ht="15" customHeight="1"/>
    <row r="39635" ht="15" customHeight="1"/>
    <row r="39636" ht="15" customHeight="1"/>
    <row r="39637" ht="15" customHeight="1"/>
    <row r="39638" ht="15" customHeight="1"/>
    <row r="39639" ht="15" customHeight="1"/>
    <row r="39640" ht="15" customHeight="1"/>
    <row r="39641" ht="15" customHeight="1"/>
    <row r="39642" ht="15" customHeight="1"/>
    <row r="39643" ht="15" customHeight="1"/>
    <row r="39644" ht="15" customHeight="1"/>
    <row r="39645" ht="15" customHeight="1"/>
    <row r="39646" ht="15" customHeight="1"/>
    <row r="39647" ht="15" customHeight="1"/>
    <row r="39648" ht="15" customHeight="1"/>
    <row r="39649" ht="15" customHeight="1"/>
    <row r="39650" ht="15" customHeight="1"/>
    <row r="39651" ht="15" customHeight="1"/>
    <row r="39652" ht="15" customHeight="1"/>
    <row r="39653" ht="15" customHeight="1"/>
    <row r="39654" ht="15" customHeight="1"/>
    <row r="39655" ht="15" customHeight="1"/>
    <row r="39656" ht="15" customHeight="1"/>
    <row r="39657" ht="15" customHeight="1"/>
    <row r="39658" ht="15" customHeight="1"/>
    <row r="39659" ht="15" customHeight="1"/>
    <row r="39660" ht="15" customHeight="1"/>
    <row r="39661" ht="15" customHeight="1"/>
    <row r="39662" ht="15" customHeight="1"/>
    <row r="39663" ht="15" customHeight="1"/>
    <row r="39664" ht="15" customHeight="1"/>
    <row r="39665" ht="15" customHeight="1"/>
    <row r="39666" ht="15" customHeight="1"/>
    <row r="39667" ht="15" customHeight="1"/>
    <row r="39668" ht="15" customHeight="1"/>
    <row r="39669" ht="15" customHeight="1"/>
    <row r="39670" ht="15" customHeight="1"/>
    <row r="39671" ht="15" customHeight="1"/>
    <row r="39672" ht="15" customHeight="1"/>
    <row r="39673" ht="15" customHeight="1"/>
    <row r="39674" ht="15" customHeight="1"/>
    <row r="39675" ht="15" customHeight="1"/>
    <row r="39676" ht="15" customHeight="1"/>
    <row r="39677" ht="15" customHeight="1"/>
    <row r="39678" ht="15" customHeight="1"/>
    <row r="39679" ht="15" customHeight="1"/>
    <row r="39680" ht="15" customHeight="1"/>
    <row r="39681" ht="15" customHeight="1"/>
    <row r="39682" ht="15" customHeight="1"/>
    <row r="39683" ht="15" customHeight="1"/>
    <row r="39684" ht="15" customHeight="1"/>
    <row r="39685" ht="15" customHeight="1"/>
    <row r="39686" ht="15" customHeight="1"/>
    <row r="39687" ht="15" customHeight="1"/>
    <row r="39688" ht="15" customHeight="1"/>
    <row r="39689" ht="15" customHeight="1"/>
    <row r="39690" ht="15" customHeight="1"/>
    <row r="39691" ht="15" customHeight="1"/>
    <row r="39692" ht="15" customHeight="1"/>
    <row r="39693" ht="15" customHeight="1"/>
    <row r="39694" ht="15" customHeight="1"/>
    <row r="39695" ht="15" customHeight="1"/>
    <row r="39696" ht="15" customHeight="1"/>
    <row r="39697" ht="15" customHeight="1"/>
    <row r="39698" ht="15" customHeight="1"/>
    <row r="39699" ht="15" customHeight="1"/>
    <row r="39700" ht="15" customHeight="1"/>
    <row r="39701" ht="15" customHeight="1"/>
    <row r="39702" ht="15" customHeight="1"/>
    <row r="39703" ht="15" customHeight="1"/>
    <row r="39704" ht="15" customHeight="1"/>
    <row r="39705" ht="15" customHeight="1"/>
    <row r="39706" ht="15" customHeight="1"/>
    <row r="39707" ht="15" customHeight="1"/>
    <row r="39708" ht="15" customHeight="1"/>
    <row r="39709" ht="15" customHeight="1"/>
    <row r="39710" ht="15" customHeight="1"/>
    <row r="39711" ht="15" customHeight="1"/>
    <row r="39712" ht="15" customHeight="1"/>
    <row r="39713" ht="15" customHeight="1"/>
    <row r="39714" ht="15" customHeight="1"/>
    <row r="39715" ht="15" customHeight="1"/>
    <row r="39716" ht="15" customHeight="1"/>
    <row r="39717" ht="15" customHeight="1"/>
    <row r="39718" ht="15" customHeight="1"/>
    <row r="39719" ht="15" customHeight="1"/>
    <row r="39720" ht="15" customHeight="1"/>
    <row r="39721" ht="15" customHeight="1"/>
    <row r="39722" ht="15" customHeight="1"/>
    <row r="39723" ht="15" customHeight="1"/>
    <row r="39724" ht="15" customHeight="1"/>
    <row r="39725" ht="15" customHeight="1"/>
    <row r="39726" ht="15" customHeight="1"/>
    <row r="39727" ht="15" customHeight="1"/>
    <row r="39728" ht="15" customHeight="1"/>
    <row r="39729" ht="15" customHeight="1"/>
    <row r="39730" ht="15" customHeight="1"/>
    <row r="39731" ht="15" customHeight="1"/>
    <row r="39732" ht="15" customHeight="1"/>
    <row r="39733" ht="15" customHeight="1"/>
    <row r="39734" ht="15" customHeight="1"/>
    <row r="39735" ht="15" customHeight="1"/>
    <row r="39736" ht="15" customHeight="1"/>
    <row r="39737" ht="15" customHeight="1"/>
    <row r="39738" ht="15" customHeight="1"/>
    <row r="39739" ht="15" customHeight="1"/>
    <row r="39740" ht="15" customHeight="1"/>
    <row r="39741" ht="15" customHeight="1"/>
    <row r="39742" ht="15" customHeight="1"/>
    <row r="39743" ht="15" customHeight="1"/>
    <row r="39744" ht="15" customHeight="1"/>
    <row r="39745" ht="15" customHeight="1"/>
    <row r="39746" ht="15" customHeight="1"/>
    <row r="39747" ht="15" customHeight="1"/>
    <row r="39748" ht="15" customHeight="1"/>
    <row r="39749" ht="15" customHeight="1"/>
    <row r="39750" ht="15" customHeight="1"/>
    <row r="39751" ht="15" customHeight="1"/>
    <row r="39752" ht="15" customHeight="1"/>
    <row r="39753" ht="15" customHeight="1"/>
    <row r="39754" ht="15" customHeight="1"/>
    <row r="39755" ht="15" customHeight="1"/>
    <row r="39756" ht="15" customHeight="1"/>
    <row r="39757" ht="15" customHeight="1"/>
    <row r="39758" ht="15" customHeight="1"/>
    <row r="39759" ht="15" customHeight="1"/>
    <row r="39760" ht="15" customHeight="1"/>
    <row r="39761" ht="15" customHeight="1"/>
    <row r="39762" ht="15" customHeight="1"/>
    <row r="39763" ht="15" customHeight="1"/>
    <row r="39764" ht="15" customHeight="1"/>
    <row r="39765" ht="15" customHeight="1"/>
    <row r="39766" ht="15" customHeight="1"/>
    <row r="39767" ht="15" customHeight="1"/>
    <row r="39768" ht="15" customHeight="1"/>
    <row r="39769" ht="15" customHeight="1"/>
    <row r="39770" ht="15" customHeight="1"/>
    <row r="39771" ht="15" customHeight="1"/>
    <row r="39772" ht="15" customHeight="1"/>
    <row r="39773" ht="15" customHeight="1"/>
    <row r="39774" ht="15" customHeight="1"/>
    <row r="39775" ht="15" customHeight="1"/>
    <row r="39776" ht="15" customHeight="1"/>
    <row r="39777" ht="15" customHeight="1"/>
    <row r="39778" ht="15" customHeight="1"/>
    <row r="39779" ht="15" customHeight="1"/>
    <row r="39780" ht="15" customHeight="1"/>
    <row r="39781" ht="15" customHeight="1"/>
    <row r="39782" ht="15" customHeight="1"/>
    <row r="39783" ht="15" customHeight="1"/>
    <row r="39784" ht="15" customHeight="1"/>
    <row r="39785" ht="15" customHeight="1"/>
    <row r="39786" ht="15" customHeight="1"/>
    <row r="39787" ht="15" customHeight="1"/>
    <row r="39788" ht="15" customHeight="1"/>
    <row r="39789" ht="15" customHeight="1"/>
    <row r="39790" ht="15" customHeight="1"/>
    <row r="39791" ht="15" customHeight="1"/>
    <row r="39792" ht="15" customHeight="1"/>
    <row r="39793" ht="15" customHeight="1"/>
    <row r="39794" ht="15" customHeight="1"/>
    <row r="39795" ht="15" customHeight="1"/>
    <row r="39796" ht="15" customHeight="1"/>
    <row r="39797" ht="15" customHeight="1"/>
    <row r="39798" ht="15" customHeight="1"/>
    <row r="39799" ht="15" customHeight="1"/>
    <row r="39800" ht="15" customHeight="1"/>
    <row r="39801" ht="15" customHeight="1"/>
    <row r="39802" ht="15" customHeight="1"/>
    <row r="39803" ht="15" customHeight="1"/>
    <row r="39804" ht="15" customHeight="1"/>
    <row r="39805" ht="15" customHeight="1"/>
    <row r="39806" ht="15" customHeight="1"/>
    <row r="39807" ht="15" customHeight="1"/>
    <row r="39808" ht="15" customHeight="1"/>
    <row r="39809" ht="15" customHeight="1"/>
    <row r="39810" ht="15" customHeight="1"/>
    <row r="39811" ht="15" customHeight="1"/>
    <row r="39812" ht="15" customHeight="1"/>
    <row r="39813" ht="15" customHeight="1"/>
    <row r="39814" ht="15" customHeight="1"/>
    <row r="39815" ht="15" customHeight="1"/>
    <row r="39816" ht="15" customHeight="1"/>
    <row r="39817" ht="15" customHeight="1"/>
    <row r="39818" ht="15" customHeight="1"/>
    <row r="39819" ht="15" customHeight="1"/>
    <row r="39820" ht="15" customHeight="1"/>
    <row r="39821" ht="15" customHeight="1"/>
    <row r="39822" ht="15" customHeight="1"/>
    <row r="39823" ht="15" customHeight="1"/>
    <row r="39824" ht="15" customHeight="1"/>
    <row r="39825" ht="15" customHeight="1"/>
    <row r="39826" ht="15" customHeight="1"/>
    <row r="39827" ht="15" customHeight="1"/>
    <row r="39828" ht="15" customHeight="1"/>
    <row r="39829" ht="15" customHeight="1"/>
    <row r="39830" ht="15" customHeight="1"/>
    <row r="39831" ht="15" customHeight="1"/>
    <row r="39832" ht="15" customHeight="1"/>
    <row r="39833" ht="15" customHeight="1"/>
    <row r="39834" ht="15" customHeight="1"/>
    <row r="39835" ht="15" customHeight="1"/>
    <row r="39836" ht="15" customHeight="1"/>
    <row r="39837" ht="15" customHeight="1"/>
    <row r="39838" ht="15" customHeight="1"/>
    <row r="39839" ht="15" customHeight="1"/>
    <row r="39840" ht="15" customHeight="1"/>
    <row r="39841" ht="15" customHeight="1"/>
    <row r="39842" ht="15" customHeight="1"/>
    <row r="39843" ht="15" customHeight="1"/>
    <row r="39844" ht="15" customHeight="1"/>
    <row r="39845" ht="15" customHeight="1"/>
    <row r="39846" ht="15" customHeight="1"/>
    <row r="39847" ht="15" customHeight="1"/>
    <row r="39848" ht="15" customHeight="1"/>
    <row r="39849" ht="15" customHeight="1"/>
    <row r="39850" ht="15" customHeight="1"/>
    <row r="39851" ht="15" customHeight="1"/>
    <row r="39852" ht="15" customHeight="1"/>
    <row r="39853" ht="15" customHeight="1"/>
    <row r="39854" ht="15" customHeight="1"/>
    <row r="39855" ht="15" customHeight="1"/>
    <row r="39856" ht="15" customHeight="1"/>
    <row r="39857" ht="15" customHeight="1"/>
    <row r="39858" ht="15" customHeight="1"/>
    <row r="39859" ht="15" customHeight="1"/>
    <row r="39860" ht="15" customHeight="1"/>
    <row r="39861" ht="15" customHeight="1"/>
    <row r="39862" ht="15" customHeight="1"/>
    <row r="39863" ht="15" customHeight="1"/>
    <row r="39864" ht="15" customHeight="1"/>
    <row r="39865" ht="15" customHeight="1"/>
    <row r="39866" ht="15" customHeight="1"/>
    <row r="39867" ht="15" customHeight="1"/>
    <row r="39868" ht="15" customHeight="1"/>
    <row r="39869" ht="15" customHeight="1"/>
    <row r="39870" ht="15" customHeight="1"/>
    <row r="39871" ht="15" customHeight="1"/>
    <row r="39872" ht="15" customHeight="1"/>
    <row r="39873" ht="15" customHeight="1"/>
    <row r="39874" ht="15" customHeight="1"/>
    <row r="39875" ht="15" customHeight="1"/>
    <row r="39876" ht="15" customHeight="1"/>
    <row r="39877" ht="15" customHeight="1"/>
    <row r="39878" ht="15" customHeight="1"/>
    <row r="39879" ht="15" customHeight="1"/>
    <row r="39880" ht="15" customHeight="1"/>
    <row r="39881" ht="15" customHeight="1"/>
    <row r="39882" ht="15" customHeight="1"/>
    <row r="39883" ht="15" customHeight="1"/>
    <row r="39884" ht="15" customHeight="1"/>
    <row r="39885" ht="15" customHeight="1"/>
    <row r="39886" ht="15" customHeight="1"/>
    <row r="39887" ht="15" customHeight="1"/>
    <row r="39888" ht="15" customHeight="1"/>
    <row r="39889" ht="15" customHeight="1"/>
    <row r="39890" ht="15" customHeight="1"/>
    <row r="39891" ht="15" customHeight="1"/>
    <row r="39892" ht="15" customHeight="1"/>
    <row r="39893" ht="15" customHeight="1"/>
    <row r="39894" ht="15" customHeight="1"/>
    <row r="39895" ht="15" customHeight="1"/>
    <row r="39896" ht="15" customHeight="1"/>
    <row r="39897" ht="15" customHeight="1"/>
    <row r="39898" ht="15" customHeight="1"/>
    <row r="39899" ht="15" customHeight="1"/>
    <row r="39900" ht="15" customHeight="1"/>
    <row r="39901" ht="15" customHeight="1"/>
    <row r="39902" ht="15" customHeight="1"/>
    <row r="39903" ht="15" customHeight="1"/>
    <row r="39904" ht="15" customHeight="1"/>
    <row r="39905" ht="15" customHeight="1"/>
    <row r="39906" ht="15" customHeight="1"/>
    <row r="39907" ht="15" customHeight="1"/>
    <row r="39908" ht="15" customHeight="1"/>
    <row r="39909" ht="15" customHeight="1"/>
    <row r="39910" ht="15" customHeight="1"/>
    <row r="39911" ht="15" customHeight="1"/>
    <row r="39912" ht="15" customHeight="1"/>
    <row r="39913" ht="15" customHeight="1"/>
    <row r="39914" ht="15" customHeight="1"/>
    <row r="39915" ht="15" customHeight="1"/>
    <row r="39916" ht="15" customHeight="1"/>
    <row r="39917" ht="15" customHeight="1"/>
    <row r="39918" ht="15" customHeight="1"/>
    <row r="39919" ht="15" customHeight="1"/>
    <row r="39920" ht="15" customHeight="1"/>
    <row r="39921" ht="15" customHeight="1"/>
    <row r="39922" ht="15" customHeight="1"/>
    <row r="39923" ht="15" customHeight="1"/>
    <row r="39924" ht="15" customHeight="1"/>
    <row r="39925" ht="15" customHeight="1"/>
    <row r="39926" ht="15" customHeight="1"/>
    <row r="39927" ht="15" customHeight="1"/>
    <row r="39928" ht="15" customHeight="1"/>
    <row r="39929" ht="15" customHeight="1"/>
    <row r="39930" ht="15" customHeight="1"/>
    <row r="39931" ht="15" customHeight="1"/>
    <row r="39932" ht="15" customHeight="1"/>
    <row r="39933" ht="15" customHeight="1"/>
    <row r="39934" ht="15" customHeight="1"/>
    <row r="39935" ht="15" customHeight="1"/>
    <row r="39936" ht="15" customHeight="1"/>
    <row r="39937" ht="15" customHeight="1"/>
    <row r="39938" ht="15" customHeight="1"/>
    <row r="39939" ht="15" customHeight="1"/>
    <row r="39940" ht="15" customHeight="1"/>
    <row r="39941" ht="15" customHeight="1"/>
    <row r="39942" ht="15" customHeight="1"/>
    <row r="39943" ht="15" customHeight="1"/>
    <row r="39944" ht="15" customHeight="1"/>
    <row r="39945" ht="15" customHeight="1"/>
    <row r="39946" ht="15" customHeight="1"/>
    <row r="39947" ht="15" customHeight="1"/>
    <row r="39948" ht="15" customHeight="1"/>
    <row r="39949" ht="15" customHeight="1"/>
    <row r="39950" ht="15" customHeight="1"/>
    <row r="39951" ht="15" customHeight="1"/>
    <row r="39952" ht="15" customHeight="1"/>
    <row r="39953" ht="15" customHeight="1"/>
    <row r="39954" ht="15" customHeight="1"/>
    <row r="39955" ht="15" customHeight="1"/>
    <row r="39956" ht="15" customHeight="1"/>
    <row r="39957" ht="15" customHeight="1"/>
    <row r="39958" ht="15" customHeight="1"/>
    <row r="39959" ht="15" customHeight="1"/>
    <row r="39960" ht="15" customHeight="1"/>
    <row r="39961" ht="15" customHeight="1"/>
    <row r="39962" ht="15" customHeight="1"/>
    <row r="39963" ht="15" customHeight="1"/>
    <row r="39964" ht="15" customHeight="1"/>
    <row r="39965" ht="15" customHeight="1"/>
    <row r="39966" ht="15" customHeight="1"/>
    <row r="39967" ht="15" customHeight="1"/>
    <row r="39968" ht="15" customHeight="1"/>
    <row r="39969" ht="15" customHeight="1"/>
    <row r="39970" ht="15" customHeight="1"/>
    <row r="39971" ht="15" customHeight="1"/>
    <row r="39972" ht="15" customHeight="1"/>
    <row r="39973" ht="15" customHeight="1"/>
    <row r="39974" ht="15" customHeight="1"/>
    <row r="39975" ht="15" customHeight="1"/>
    <row r="39976" ht="15" customHeight="1"/>
    <row r="39977" ht="15" customHeight="1"/>
    <row r="39978" ht="15" customHeight="1"/>
    <row r="39979" ht="15" customHeight="1"/>
    <row r="39980" ht="15" customHeight="1"/>
    <row r="39981" ht="15" customHeight="1"/>
    <row r="39982" ht="15" customHeight="1"/>
    <row r="39983" ht="15" customHeight="1"/>
    <row r="39984" ht="15" customHeight="1"/>
    <row r="39985" ht="15" customHeight="1"/>
    <row r="39986" ht="15" customHeight="1"/>
    <row r="39987" ht="15" customHeight="1"/>
    <row r="39988" ht="15" customHeight="1"/>
    <row r="39989" ht="15" customHeight="1"/>
    <row r="39990" ht="15" customHeight="1"/>
    <row r="39991" ht="15" customHeight="1"/>
    <row r="39992" ht="15" customHeight="1"/>
    <row r="39993" ht="15" customHeight="1"/>
    <row r="39994" ht="15" customHeight="1"/>
    <row r="39995" ht="15" customHeight="1"/>
    <row r="39996" ht="15" customHeight="1"/>
    <row r="39997" ht="15" customHeight="1"/>
    <row r="39998" ht="15" customHeight="1"/>
    <row r="39999" ht="15" customHeight="1"/>
    <row r="40000" ht="15" customHeight="1"/>
    <row r="40001" ht="15" customHeight="1"/>
    <row r="40002" ht="15" customHeight="1"/>
    <row r="40003" ht="15" customHeight="1"/>
    <row r="40004" ht="15" customHeight="1"/>
    <row r="40005" ht="15" customHeight="1"/>
    <row r="40006" ht="15" customHeight="1"/>
    <row r="40007" ht="15" customHeight="1"/>
    <row r="40008" ht="15" customHeight="1"/>
    <row r="40009" ht="15" customHeight="1"/>
    <row r="40010" ht="15" customHeight="1"/>
    <row r="40011" ht="15" customHeight="1"/>
    <row r="40012" ht="15" customHeight="1"/>
    <row r="40013" ht="15" customHeight="1"/>
    <row r="40014" ht="15" customHeight="1"/>
    <row r="40015" ht="15" customHeight="1"/>
    <row r="40016" ht="15" customHeight="1"/>
    <row r="40017" ht="15" customHeight="1"/>
    <row r="40018" ht="15" customHeight="1"/>
    <row r="40019" ht="15" customHeight="1"/>
    <row r="40020" ht="15" customHeight="1"/>
    <row r="40021" ht="15" customHeight="1"/>
    <row r="40022" ht="15" customHeight="1"/>
    <row r="40023" ht="15" customHeight="1"/>
    <row r="40024" ht="15" customHeight="1"/>
    <row r="40025" ht="15" customHeight="1"/>
    <row r="40026" ht="15" customHeight="1"/>
    <row r="40027" ht="15" customHeight="1"/>
    <row r="40028" ht="15" customHeight="1"/>
    <row r="40029" ht="15" customHeight="1"/>
    <row r="40030" ht="15" customHeight="1"/>
    <row r="40031" ht="15" customHeight="1"/>
    <row r="40032" ht="15" customHeight="1"/>
    <row r="40033" ht="15" customHeight="1"/>
    <row r="40034" ht="15" customHeight="1"/>
    <row r="40035" ht="15" customHeight="1"/>
    <row r="40036" ht="15" customHeight="1"/>
    <row r="40037" ht="15" customHeight="1"/>
    <row r="40038" ht="15" customHeight="1"/>
    <row r="40039" ht="15" customHeight="1"/>
    <row r="40040" ht="15" customHeight="1"/>
    <row r="40041" ht="15" customHeight="1"/>
    <row r="40042" ht="15" customHeight="1"/>
    <row r="40043" ht="15" customHeight="1"/>
    <row r="40044" ht="15" customHeight="1"/>
    <row r="40045" ht="15" customHeight="1"/>
    <row r="40046" ht="15" customHeight="1"/>
    <row r="40047" ht="15" customHeight="1"/>
    <row r="40048" ht="15" customHeight="1"/>
    <row r="40049" ht="15" customHeight="1"/>
    <row r="40050" ht="15" customHeight="1"/>
    <row r="40051" ht="15" customHeight="1"/>
    <row r="40052" ht="15" customHeight="1"/>
    <row r="40053" ht="15" customHeight="1"/>
    <row r="40054" ht="15" customHeight="1"/>
    <row r="40055" ht="15" customHeight="1"/>
    <row r="40056" ht="15" customHeight="1"/>
    <row r="40057" ht="15" customHeight="1"/>
    <row r="40058" ht="15" customHeight="1"/>
    <row r="40059" ht="15" customHeight="1"/>
    <row r="40060" ht="15" customHeight="1"/>
    <row r="40061" ht="15" customHeight="1"/>
    <row r="40062" ht="15" customHeight="1"/>
    <row r="40063" ht="15" customHeight="1"/>
    <row r="40064" ht="15" customHeight="1"/>
    <row r="40065" ht="15" customHeight="1"/>
    <row r="40066" ht="15" customHeight="1"/>
    <row r="40067" ht="15" customHeight="1"/>
    <row r="40068" ht="15" customHeight="1"/>
    <row r="40069" ht="15" customHeight="1"/>
    <row r="40070" ht="15" customHeight="1"/>
    <row r="40071" ht="15" customHeight="1"/>
    <row r="40072" ht="15" customHeight="1"/>
    <row r="40073" ht="15" customHeight="1"/>
    <row r="40074" ht="15" customHeight="1"/>
    <row r="40075" ht="15" customHeight="1"/>
    <row r="40076" ht="15" customHeight="1"/>
    <row r="40077" ht="15" customHeight="1"/>
    <row r="40078" ht="15" customHeight="1"/>
    <row r="40079" ht="15" customHeight="1"/>
    <row r="40080" ht="15" customHeight="1"/>
    <row r="40081" ht="15" customHeight="1"/>
    <row r="40082" ht="15" customHeight="1"/>
    <row r="40083" ht="15" customHeight="1"/>
    <row r="40084" ht="15" customHeight="1"/>
    <row r="40085" ht="15" customHeight="1"/>
    <row r="40086" ht="15" customHeight="1"/>
    <row r="40087" ht="15" customHeight="1"/>
    <row r="40088" ht="15" customHeight="1"/>
    <row r="40089" ht="15" customHeight="1"/>
    <row r="40090" ht="15" customHeight="1"/>
    <row r="40091" ht="15" customHeight="1"/>
    <row r="40092" ht="15" customHeight="1"/>
    <row r="40093" ht="15" customHeight="1"/>
    <row r="40094" ht="15" customHeight="1"/>
    <row r="40095" ht="15" customHeight="1"/>
    <row r="40096" ht="15" customHeight="1"/>
    <row r="40097" ht="15" customHeight="1"/>
    <row r="40098" ht="15" customHeight="1"/>
    <row r="40099" ht="15" customHeight="1"/>
    <row r="40100" ht="15" customHeight="1"/>
    <row r="40101" ht="15" customHeight="1"/>
    <row r="40102" ht="15" customHeight="1"/>
    <row r="40103" ht="15" customHeight="1"/>
    <row r="40104" ht="15" customHeight="1"/>
    <row r="40105" ht="15" customHeight="1"/>
    <row r="40106" ht="15" customHeight="1"/>
    <row r="40107" ht="15" customHeight="1"/>
    <row r="40108" ht="15" customHeight="1"/>
    <row r="40109" ht="15" customHeight="1"/>
    <row r="40110" ht="15" customHeight="1"/>
    <row r="40111" ht="15" customHeight="1"/>
    <row r="40112" ht="15" customHeight="1"/>
    <row r="40113" ht="15" customHeight="1"/>
    <row r="40114" ht="15" customHeight="1"/>
    <row r="40115" ht="15" customHeight="1"/>
    <row r="40116" ht="15" customHeight="1"/>
    <row r="40117" ht="15" customHeight="1"/>
    <row r="40118" ht="15" customHeight="1"/>
    <row r="40119" ht="15" customHeight="1"/>
    <row r="40120" ht="15" customHeight="1"/>
    <row r="40121" ht="15" customHeight="1"/>
    <row r="40122" ht="15" customHeight="1"/>
    <row r="40123" ht="15" customHeight="1"/>
    <row r="40124" ht="15" customHeight="1"/>
    <row r="40125" ht="15" customHeight="1"/>
    <row r="40126" ht="15" customHeight="1"/>
    <row r="40127" ht="15" customHeight="1"/>
    <row r="40128" ht="15" customHeight="1"/>
    <row r="40129" ht="15" customHeight="1"/>
    <row r="40130" ht="15" customHeight="1"/>
    <row r="40131" ht="15" customHeight="1"/>
    <row r="40132" ht="15" customHeight="1"/>
    <row r="40133" ht="15" customHeight="1"/>
    <row r="40134" ht="15" customHeight="1"/>
    <row r="40135" ht="15" customHeight="1"/>
    <row r="40136" ht="15" customHeight="1"/>
    <row r="40137" ht="15" customHeight="1"/>
    <row r="40138" ht="15" customHeight="1"/>
    <row r="40139" ht="15" customHeight="1"/>
    <row r="40140" ht="15" customHeight="1"/>
    <row r="40141" ht="15" customHeight="1"/>
    <row r="40142" ht="15" customHeight="1"/>
    <row r="40143" ht="15" customHeight="1"/>
    <row r="40144" ht="15" customHeight="1"/>
    <row r="40145" ht="15" customHeight="1"/>
    <row r="40146" ht="15" customHeight="1"/>
    <row r="40147" ht="15" customHeight="1"/>
    <row r="40148" ht="15" customHeight="1"/>
    <row r="40149" ht="15" customHeight="1"/>
    <row r="40150" ht="15" customHeight="1"/>
    <row r="40151" ht="15" customHeight="1"/>
    <row r="40152" ht="15" customHeight="1"/>
    <row r="40153" ht="15" customHeight="1"/>
    <row r="40154" ht="15" customHeight="1"/>
    <row r="40155" ht="15" customHeight="1"/>
    <row r="40156" ht="15" customHeight="1"/>
    <row r="40157" ht="15" customHeight="1"/>
    <row r="40158" ht="15" customHeight="1"/>
    <row r="40159" ht="15" customHeight="1"/>
    <row r="40160" ht="15" customHeight="1"/>
    <row r="40161" ht="15" customHeight="1"/>
    <row r="40162" ht="15" customHeight="1"/>
    <row r="40163" ht="15" customHeight="1"/>
    <row r="40164" ht="15" customHeight="1"/>
    <row r="40165" ht="15" customHeight="1"/>
    <row r="40166" ht="15" customHeight="1"/>
    <row r="40167" ht="15" customHeight="1"/>
    <row r="40168" ht="15" customHeight="1"/>
    <row r="40169" ht="15" customHeight="1"/>
    <row r="40170" ht="15" customHeight="1"/>
    <row r="40171" ht="15" customHeight="1"/>
    <row r="40172" ht="15" customHeight="1"/>
    <row r="40173" ht="15" customHeight="1"/>
    <row r="40174" ht="15" customHeight="1"/>
    <row r="40175" ht="15" customHeight="1"/>
    <row r="40176" ht="15" customHeight="1"/>
    <row r="40177" ht="15" customHeight="1"/>
    <row r="40178" ht="15" customHeight="1"/>
    <row r="40179" ht="15" customHeight="1"/>
    <row r="40180" ht="15" customHeight="1"/>
    <row r="40181" ht="15" customHeight="1"/>
    <row r="40182" ht="15" customHeight="1"/>
    <row r="40183" ht="15" customHeight="1"/>
    <row r="40184" ht="15" customHeight="1"/>
    <row r="40185" ht="15" customHeight="1"/>
    <row r="40186" ht="15" customHeight="1"/>
    <row r="40187" ht="15" customHeight="1"/>
    <row r="40188" ht="15" customHeight="1"/>
    <row r="40189" ht="15" customHeight="1"/>
    <row r="40190" ht="15" customHeight="1"/>
    <row r="40191" ht="15" customHeight="1"/>
    <row r="40192" ht="15" customHeight="1"/>
    <row r="40193" ht="15" customHeight="1"/>
    <row r="40194" ht="15" customHeight="1"/>
    <row r="40195" ht="15" customHeight="1"/>
    <row r="40196" ht="15" customHeight="1"/>
    <row r="40197" ht="15" customHeight="1"/>
    <row r="40198" ht="15" customHeight="1"/>
    <row r="40199" ht="15" customHeight="1"/>
    <row r="40200" ht="15" customHeight="1"/>
    <row r="40201" ht="15" customHeight="1"/>
    <row r="40202" ht="15" customHeight="1"/>
    <row r="40203" ht="15" customHeight="1"/>
    <row r="40204" ht="15" customHeight="1"/>
    <row r="40205" ht="15" customHeight="1"/>
    <row r="40206" ht="15" customHeight="1"/>
    <row r="40207" ht="15" customHeight="1"/>
    <row r="40208" ht="15" customHeight="1"/>
    <row r="40209" ht="15" customHeight="1"/>
    <row r="40210" ht="15" customHeight="1"/>
    <row r="40211" ht="15" customHeight="1"/>
    <row r="40212" ht="15" customHeight="1"/>
    <row r="40213" ht="15" customHeight="1"/>
    <row r="40214" ht="15" customHeight="1"/>
    <row r="40215" ht="15" customHeight="1"/>
    <row r="40216" ht="15" customHeight="1"/>
    <row r="40217" ht="15" customHeight="1"/>
    <row r="40218" ht="15" customHeight="1"/>
    <row r="40219" ht="15" customHeight="1"/>
    <row r="40220" ht="15" customHeight="1"/>
    <row r="40221" ht="15" customHeight="1"/>
    <row r="40222" ht="15" customHeight="1"/>
    <row r="40223" ht="15" customHeight="1"/>
    <row r="40224" ht="15" customHeight="1"/>
    <row r="40225" ht="15" customHeight="1"/>
    <row r="40226" ht="15" customHeight="1"/>
    <row r="40227" ht="15" customHeight="1"/>
    <row r="40228" ht="15" customHeight="1"/>
    <row r="40229" ht="15" customHeight="1"/>
    <row r="40230" ht="15" customHeight="1"/>
    <row r="40231" ht="15" customHeight="1"/>
    <row r="40232" ht="15" customHeight="1"/>
    <row r="40233" ht="15" customHeight="1"/>
    <row r="40234" ht="15" customHeight="1"/>
    <row r="40235" ht="15" customHeight="1"/>
    <row r="40236" ht="15" customHeight="1"/>
    <row r="40237" ht="15" customHeight="1"/>
    <row r="40238" ht="15" customHeight="1"/>
    <row r="40239" ht="15" customHeight="1"/>
    <row r="40240" ht="15" customHeight="1"/>
    <row r="40241" ht="15" customHeight="1"/>
    <row r="40242" ht="15" customHeight="1"/>
    <row r="40243" ht="15" customHeight="1"/>
    <row r="40244" ht="15" customHeight="1"/>
    <row r="40245" ht="15" customHeight="1"/>
    <row r="40246" ht="15" customHeight="1"/>
    <row r="40247" ht="15" customHeight="1"/>
    <row r="40248" ht="15" customHeight="1"/>
    <row r="40249" ht="15" customHeight="1"/>
    <row r="40250" ht="15" customHeight="1"/>
    <row r="40251" ht="15" customHeight="1"/>
    <row r="40252" ht="15" customHeight="1"/>
    <row r="40253" ht="15" customHeight="1"/>
    <row r="40254" ht="15" customHeight="1"/>
    <row r="40255" ht="15" customHeight="1"/>
    <row r="40256" ht="15" customHeight="1"/>
    <row r="40257" ht="15" customHeight="1"/>
    <row r="40258" ht="15" customHeight="1"/>
    <row r="40259" ht="15" customHeight="1"/>
    <row r="40260" ht="15" customHeight="1"/>
    <row r="40261" ht="15" customHeight="1"/>
    <row r="40262" ht="15" customHeight="1"/>
    <row r="40263" ht="15" customHeight="1"/>
    <row r="40264" ht="15" customHeight="1"/>
    <row r="40265" ht="15" customHeight="1"/>
    <row r="40266" ht="15" customHeight="1"/>
    <row r="40267" ht="15" customHeight="1"/>
    <row r="40268" ht="15" customHeight="1"/>
    <row r="40269" ht="15" customHeight="1"/>
    <row r="40270" ht="15" customHeight="1"/>
    <row r="40271" ht="15" customHeight="1"/>
    <row r="40272" ht="15" customHeight="1"/>
    <row r="40273" ht="15" customHeight="1"/>
    <row r="40274" ht="15" customHeight="1"/>
    <row r="40275" ht="15" customHeight="1"/>
    <row r="40276" ht="15" customHeight="1"/>
    <row r="40277" ht="15" customHeight="1"/>
    <row r="40278" ht="15" customHeight="1"/>
    <row r="40279" ht="15" customHeight="1"/>
    <row r="40280" ht="15" customHeight="1"/>
    <row r="40281" ht="15" customHeight="1"/>
    <row r="40282" ht="15" customHeight="1"/>
    <row r="40283" ht="15" customHeight="1"/>
    <row r="40284" ht="15" customHeight="1"/>
    <row r="40285" ht="15" customHeight="1"/>
    <row r="40286" ht="15" customHeight="1"/>
    <row r="40287" ht="15" customHeight="1"/>
    <row r="40288" ht="15" customHeight="1"/>
    <row r="40289" ht="15" customHeight="1"/>
    <row r="40290" ht="15" customHeight="1"/>
    <row r="40291" ht="15" customHeight="1"/>
    <row r="40292" ht="15" customHeight="1"/>
    <row r="40293" ht="15" customHeight="1"/>
    <row r="40294" ht="15" customHeight="1"/>
    <row r="40295" ht="15" customHeight="1"/>
    <row r="40296" ht="15" customHeight="1"/>
    <row r="40297" ht="15" customHeight="1"/>
    <row r="40298" ht="15" customHeight="1"/>
    <row r="40299" ht="15" customHeight="1"/>
    <row r="40300" ht="15" customHeight="1"/>
    <row r="40301" ht="15" customHeight="1"/>
    <row r="40302" ht="15" customHeight="1"/>
    <row r="40303" ht="15" customHeight="1"/>
    <row r="40304" ht="15" customHeight="1"/>
    <row r="40305" ht="15" customHeight="1"/>
    <row r="40306" ht="15" customHeight="1"/>
    <row r="40307" ht="15" customHeight="1"/>
    <row r="40308" ht="15" customHeight="1"/>
    <row r="40309" ht="15" customHeight="1"/>
    <row r="40310" ht="15" customHeight="1"/>
    <row r="40311" ht="15" customHeight="1"/>
    <row r="40312" ht="15" customHeight="1"/>
    <row r="40313" ht="15" customHeight="1"/>
    <row r="40314" ht="15" customHeight="1"/>
    <row r="40315" ht="15" customHeight="1"/>
    <row r="40316" ht="15" customHeight="1"/>
    <row r="40317" ht="15" customHeight="1"/>
    <row r="40318" ht="15" customHeight="1"/>
    <row r="40319" ht="15" customHeight="1"/>
    <row r="40320" ht="15" customHeight="1"/>
    <row r="40321" ht="15" customHeight="1"/>
    <row r="40322" ht="15" customHeight="1"/>
    <row r="40323" ht="15" customHeight="1"/>
    <row r="40324" ht="15" customHeight="1"/>
    <row r="40325" ht="15" customHeight="1"/>
    <row r="40326" ht="15" customHeight="1"/>
    <row r="40327" ht="15" customHeight="1"/>
    <row r="40328" ht="15" customHeight="1"/>
    <row r="40329" ht="15" customHeight="1"/>
    <row r="40330" ht="15" customHeight="1"/>
    <row r="40331" ht="15" customHeight="1"/>
    <row r="40332" ht="15" customHeight="1"/>
    <row r="40333" ht="15" customHeight="1"/>
    <row r="40334" ht="15" customHeight="1"/>
    <row r="40335" ht="15" customHeight="1"/>
    <row r="40336" ht="15" customHeight="1"/>
    <row r="40337" ht="15" customHeight="1"/>
    <row r="40338" ht="15" customHeight="1"/>
    <row r="40339" ht="15" customHeight="1"/>
    <row r="40340" ht="15" customHeight="1"/>
    <row r="40341" ht="15" customHeight="1"/>
    <row r="40342" ht="15" customHeight="1"/>
    <row r="40343" ht="15" customHeight="1"/>
    <row r="40344" ht="15" customHeight="1"/>
    <row r="40345" ht="15" customHeight="1"/>
    <row r="40346" ht="15" customHeight="1"/>
    <row r="40347" ht="15" customHeight="1"/>
    <row r="40348" ht="15" customHeight="1"/>
    <row r="40349" ht="15" customHeight="1"/>
    <row r="40350" ht="15" customHeight="1"/>
    <row r="40351" ht="15" customHeight="1"/>
    <row r="40352" ht="15" customHeight="1"/>
    <row r="40353" ht="15" customHeight="1"/>
    <row r="40354" ht="15" customHeight="1"/>
    <row r="40355" ht="15" customHeight="1"/>
    <row r="40356" ht="15" customHeight="1"/>
    <row r="40357" ht="15" customHeight="1"/>
    <row r="40358" ht="15" customHeight="1"/>
    <row r="40359" ht="15" customHeight="1"/>
    <row r="40360" ht="15" customHeight="1"/>
    <row r="40361" ht="15" customHeight="1"/>
    <row r="40362" ht="15" customHeight="1"/>
    <row r="40363" ht="15" customHeight="1"/>
    <row r="40364" ht="15" customHeight="1"/>
    <row r="40365" ht="15" customHeight="1"/>
    <row r="40366" ht="15" customHeight="1"/>
    <row r="40367" ht="15" customHeight="1"/>
    <row r="40368" ht="15" customHeight="1"/>
    <row r="40369" ht="15" customHeight="1"/>
    <row r="40370" ht="15" customHeight="1"/>
    <row r="40371" ht="15" customHeight="1"/>
    <row r="40372" ht="15" customHeight="1"/>
    <row r="40373" ht="15" customHeight="1"/>
    <row r="40374" ht="15" customHeight="1"/>
    <row r="40375" ht="15" customHeight="1"/>
    <row r="40376" ht="15" customHeight="1"/>
    <row r="40377" ht="15" customHeight="1"/>
    <row r="40378" ht="15" customHeight="1"/>
    <row r="40379" ht="15" customHeight="1"/>
    <row r="40380" ht="15" customHeight="1"/>
    <row r="40381" ht="15" customHeight="1"/>
    <row r="40382" ht="15" customHeight="1"/>
    <row r="40383" ht="15" customHeight="1"/>
    <row r="40384" ht="15" customHeight="1"/>
    <row r="40385" ht="15" customHeight="1"/>
    <row r="40386" ht="15" customHeight="1"/>
    <row r="40387" ht="15" customHeight="1"/>
    <row r="40388" ht="15" customHeight="1"/>
    <row r="40389" ht="15" customHeight="1"/>
    <row r="40390" ht="15" customHeight="1"/>
    <row r="40391" ht="15" customHeight="1"/>
    <row r="40392" ht="15" customHeight="1"/>
    <row r="40393" ht="15" customHeight="1"/>
    <row r="40394" ht="15" customHeight="1"/>
    <row r="40395" ht="15" customHeight="1"/>
    <row r="40396" ht="15" customHeight="1"/>
    <row r="40397" ht="15" customHeight="1"/>
    <row r="40398" ht="15" customHeight="1"/>
    <row r="40399" ht="15" customHeight="1"/>
    <row r="40400" ht="15" customHeight="1"/>
    <row r="40401" ht="15" customHeight="1"/>
    <row r="40402" ht="15" customHeight="1"/>
    <row r="40403" ht="15" customHeight="1"/>
    <row r="40404" ht="15" customHeight="1"/>
    <row r="40405" ht="15" customHeight="1"/>
    <row r="40406" ht="15" customHeight="1"/>
    <row r="40407" ht="15" customHeight="1"/>
    <row r="40408" ht="15" customHeight="1"/>
    <row r="40409" ht="15" customHeight="1"/>
    <row r="40410" ht="15" customHeight="1"/>
    <row r="40411" ht="15" customHeight="1"/>
    <row r="40412" ht="15" customHeight="1"/>
    <row r="40413" ht="15" customHeight="1"/>
    <row r="40414" ht="15" customHeight="1"/>
    <row r="40415" ht="15" customHeight="1"/>
    <row r="40416" ht="15" customHeight="1"/>
    <row r="40417" ht="15" customHeight="1"/>
    <row r="40418" ht="15" customHeight="1"/>
    <row r="40419" ht="15" customHeight="1"/>
    <row r="40420" ht="15" customHeight="1"/>
    <row r="40421" ht="15" customHeight="1"/>
    <row r="40422" ht="15" customHeight="1"/>
    <row r="40423" ht="15" customHeight="1"/>
    <row r="40424" ht="15" customHeight="1"/>
    <row r="40425" ht="15" customHeight="1"/>
    <row r="40426" ht="15" customHeight="1"/>
    <row r="40427" ht="15" customHeight="1"/>
    <row r="40428" ht="15" customHeight="1"/>
    <row r="40429" ht="15" customHeight="1"/>
    <row r="40430" ht="15" customHeight="1"/>
    <row r="40431" ht="15" customHeight="1"/>
    <row r="40432" ht="15" customHeight="1"/>
    <row r="40433" ht="15" customHeight="1"/>
    <row r="40434" ht="15" customHeight="1"/>
    <row r="40435" ht="15" customHeight="1"/>
    <row r="40436" ht="15" customHeight="1"/>
    <row r="40437" ht="15" customHeight="1"/>
    <row r="40438" ht="15" customHeight="1"/>
    <row r="40439" ht="15" customHeight="1"/>
    <row r="40440" ht="15" customHeight="1"/>
    <row r="40441" ht="15" customHeight="1"/>
    <row r="40442" ht="15" customHeight="1"/>
    <row r="40443" ht="15" customHeight="1"/>
    <row r="40444" ht="15" customHeight="1"/>
    <row r="40445" ht="15" customHeight="1"/>
    <row r="40446" ht="15" customHeight="1"/>
    <row r="40447" ht="15" customHeight="1"/>
    <row r="40448" ht="15" customHeight="1"/>
    <row r="40449" ht="15" customHeight="1"/>
    <row r="40450" ht="15" customHeight="1"/>
    <row r="40451" ht="15" customHeight="1"/>
    <row r="40452" ht="15" customHeight="1"/>
    <row r="40453" ht="15" customHeight="1"/>
    <row r="40454" ht="15" customHeight="1"/>
    <row r="40455" ht="15" customHeight="1"/>
    <row r="40456" ht="15" customHeight="1"/>
    <row r="40457" ht="15" customHeight="1"/>
    <row r="40458" ht="15" customHeight="1"/>
    <row r="40459" ht="15" customHeight="1"/>
    <row r="40460" ht="15" customHeight="1"/>
    <row r="40461" ht="15" customHeight="1"/>
    <row r="40462" ht="15" customHeight="1"/>
    <row r="40463" ht="15" customHeight="1"/>
    <row r="40464" ht="15" customHeight="1"/>
    <row r="40465" ht="15" customHeight="1"/>
    <row r="40466" ht="15" customHeight="1"/>
    <row r="40467" ht="15" customHeight="1"/>
    <row r="40468" ht="15" customHeight="1"/>
    <row r="40469" ht="15" customHeight="1"/>
    <row r="40470" ht="15" customHeight="1"/>
    <row r="40471" ht="15" customHeight="1"/>
    <row r="40472" ht="15" customHeight="1"/>
    <row r="40473" ht="15" customHeight="1"/>
    <row r="40474" ht="15" customHeight="1"/>
    <row r="40475" ht="15" customHeight="1"/>
    <row r="40476" ht="15" customHeight="1"/>
    <row r="40477" ht="15" customHeight="1"/>
    <row r="40478" ht="15" customHeight="1"/>
    <row r="40479" ht="15" customHeight="1"/>
    <row r="40480" ht="15" customHeight="1"/>
    <row r="40481" ht="15" customHeight="1"/>
    <row r="40482" ht="15" customHeight="1"/>
    <row r="40483" ht="15" customHeight="1"/>
    <row r="40484" ht="15" customHeight="1"/>
    <row r="40485" ht="15" customHeight="1"/>
    <row r="40486" ht="15" customHeight="1"/>
    <row r="40487" ht="15" customHeight="1"/>
    <row r="40488" ht="15" customHeight="1"/>
    <row r="40489" ht="15" customHeight="1"/>
    <row r="40490" ht="15" customHeight="1"/>
    <row r="40491" ht="15" customHeight="1"/>
    <row r="40492" ht="15" customHeight="1"/>
    <row r="40493" ht="15" customHeight="1"/>
    <row r="40494" ht="15" customHeight="1"/>
    <row r="40495" ht="15" customHeight="1"/>
    <row r="40496" ht="15" customHeight="1"/>
    <row r="40497" ht="15" customHeight="1"/>
    <row r="40498" ht="15" customHeight="1"/>
    <row r="40499" ht="15" customHeight="1"/>
    <row r="40500" ht="15" customHeight="1"/>
    <row r="40501" ht="15" customHeight="1"/>
    <row r="40502" ht="15" customHeight="1"/>
    <row r="40503" ht="15" customHeight="1"/>
    <row r="40504" ht="15" customHeight="1"/>
    <row r="40505" ht="15" customHeight="1"/>
    <row r="40506" ht="15" customHeight="1"/>
    <row r="40507" ht="15" customHeight="1"/>
    <row r="40508" ht="15" customHeight="1"/>
    <row r="40509" ht="15" customHeight="1"/>
    <row r="40510" ht="15" customHeight="1"/>
    <row r="40511" ht="15" customHeight="1"/>
    <row r="40512" ht="15" customHeight="1"/>
    <row r="40513" ht="15" customHeight="1"/>
    <row r="40514" ht="15" customHeight="1"/>
    <row r="40515" ht="15" customHeight="1"/>
    <row r="40516" ht="15" customHeight="1"/>
    <row r="40517" ht="15" customHeight="1"/>
    <row r="40518" ht="15" customHeight="1"/>
    <row r="40519" ht="15" customHeight="1"/>
    <row r="40520" ht="15" customHeight="1"/>
    <row r="40521" ht="15" customHeight="1"/>
    <row r="40522" ht="15" customHeight="1"/>
    <row r="40523" ht="15" customHeight="1"/>
    <row r="40524" ht="15" customHeight="1"/>
    <row r="40525" ht="15" customHeight="1"/>
    <row r="40526" ht="15" customHeight="1"/>
    <row r="40527" ht="15" customHeight="1"/>
    <row r="40528" ht="15" customHeight="1"/>
    <row r="40529" ht="15" customHeight="1"/>
    <row r="40530" ht="15" customHeight="1"/>
    <row r="40531" ht="15" customHeight="1"/>
    <row r="40532" ht="15" customHeight="1"/>
    <row r="40533" ht="15" customHeight="1"/>
    <row r="40534" ht="15" customHeight="1"/>
    <row r="40535" ht="15" customHeight="1"/>
    <row r="40536" ht="15" customHeight="1"/>
    <row r="40537" ht="15" customHeight="1"/>
    <row r="40538" ht="15" customHeight="1"/>
    <row r="40539" ht="15" customHeight="1"/>
    <row r="40540" ht="15" customHeight="1"/>
    <row r="40541" ht="15" customHeight="1"/>
    <row r="40542" ht="15" customHeight="1"/>
    <row r="40543" ht="15" customHeight="1"/>
    <row r="40544" ht="15" customHeight="1"/>
    <row r="40545" ht="15" customHeight="1"/>
    <row r="40546" ht="15" customHeight="1"/>
    <row r="40547" ht="15" customHeight="1"/>
    <row r="40548" ht="15" customHeight="1"/>
    <row r="40549" ht="15" customHeight="1"/>
    <row r="40550" ht="15" customHeight="1"/>
    <row r="40551" ht="15" customHeight="1"/>
    <row r="40552" ht="15" customHeight="1"/>
    <row r="40553" ht="15" customHeight="1"/>
    <row r="40554" ht="15" customHeight="1"/>
    <row r="40555" ht="15" customHeight="1"/>
    <row r="40556" ht="15" customHeight="1"/>
    <row r="40557" ht="15" customHeight="1"/>
    <row r="40558" ht="15" customHeight="1"/>
    <row r="40559" ht="15" customHeight="1"/>
    <row r="40560" ht="15" customHeight="1"/>
    <row r="40561" ht="15" customHeight="1"/>
    <row r="40562" ht="15" customHeight="1"/>
    <row r="40563" ht="15" customHeight="1"/>
    <row r="40564" ht="15" customHeight="1"/>
    <row r="40565" ht="15" customHeight="1"/>
    <row r="40566" ht="15" customHeight="1"/>
    <row r="40567" ht="15" customHeight="1"/>
    <row r="40568" ht="15" customHeight="1"/>
    <row r="40569" ht="15" customHeight="1"/>
    <row r="40570" ht="15" customHeight="1"/>
    <row r="40571" ht="15" customHeight="1"/>
    <row r="40572" ht="15" customHeight="1"/>
    <row r="40573" ht="15" customHeight="1"/>
    <row r="40574" ht="15" customHeight="1"/>
    <row r="40575" ht="15" customHeight="1"/>
    <row r="40576" ht="15" customHeight="1"/>
    <row r="40577" ht="15" customHeight="1"/>
    <row r="40578" ht="15" customHeight="1"/>
    <row r="40579" ht="15" customHeight="1"/>
    <row r="40580" ht="15" customHeight="1"/>
    <row r="40581" ht="15" customHeight="1"/>
    <row r="40582" ht="15" customHeight="1"/>
    <row r="40583" ht="15" customHeight="1"/>
    <row r="40584" ht="15" customHeight="1"/>
    <row r="40585" ht="15" customHeight="1"/>
    <row r="40586" ht="15" customHeight="1"/>
    <row r="40587" ht="15" customHeight="1"/>
    <row r="40588" ht="15" customHeight="1"/>
    <row r="40589" ht="15" customHeight="1"/>
    <row r="40590" ht="15" customHeight="1"/>
    <row r="40591" ht="15" customHeight="1"/>
    <row r="40592" ht="15" customHeight="1"/>
    <row r="40593" ht="15" customHeight="1"/>
    <row r="40594" ht="15" customHeight="1"/>
    <row r="40595" ht="15" customHeight="1"/>
    <row r="40596" ht="15" customHeight="1"/>
    <row r="40597" ht="15" customHeight="1"/>
    <row r="40598" ht="15" customHeight="1"/>
    <row r="40599" ht="15" customHeight="1"/>
    <row r="40600" ht="15" customHeight="1"/>
    <row r="40601" ht="15" customHeight="1"/>
    <row r="40602" ht="15" customHeight="1"/>
    <row r="40603" ht="15" customHeight="1"/>
    <row r="40604" ht="15" customHeight="1"/>
    <row r="40605" ht="15" customHeight="1"/>
    <row r="40606" ht="15" customHeight="1"/>
    <row r="40607" ht="15" customHeight="1"/>
    <row r="40608" ht="15" customHeight="1"/>
    <row r="40609" ht="15" customHeight="1"/>
    <row r="40610" ht="15" customHeight="1"/>
    <row r="40611" ht="15" customHeight="1"/>
    <row r="40612" ht="15" customHeight="1"/>
    <row r="40613" ht="15" customHeight="1"/>
    <row r="40614" ht="15" customHeight="1"/>
    <row r="40615" ht="15" customHeight="1"/>
    <row r="40616" ht="15" customHeight="1"/>
    <row r="40617" ht="15" customHeight="1"/>
    <row r="40618" ht="15" customHeight="1"/>
    <row r="40619" ht="15" customHeight="1"/>
    <row r="40620" ht="15" customHeight="1"/>
    <row r="40621" ht="15" customHeight="1"/>
    <row r="40622" ht="15" customHeight="1"/>
    <row r="40623" ht="15" customHeight="1"/>
    <row r="40624" ht="15" customHeight="1"/>
    <row r="40625" ht="15" customHeight="1"/>
    <row r="40626" ht="15" customHeight="1"/>
    <row r="40627" ht="15" customHeight="1"/>
    <row r="40628" ht="15" customHeight="1"/>
    <row r="40629" ht="15" customHeight="1"/>
    <row r="40630" ht="15" customHeight="1"/>
    <row r="40631" ht="15" customHeight="1"/>
    <row r="40632" ht="15" customHeight="1"/>
    <row r="40633" ht="15" customHeight="1"/>
    <row r="40634" ht="15" customHeight="1"/>
    <row r="40635" ht="15" customHeight="1"/>
    <row r="40636" ht="15" customHeight="1"/>
    <row r="40637" ht="15" customHeight="1"/>
    <row r="40638" ht="15" customHeight="1"/>
    <row r="40639" ht="15" customHeight="1"/>
    <row r="40640" ht="15" customHeight="1"/>
    <row r="40641" ht="15" customHeight="1"/>
    <row r="40642" ht="15" customHeight="1"/>
    <row r="40643" ht="15" customHeight="1"/>
    <row r="40644" ht="15" customHeight="1"/>
    <row r="40645" ht="15" customHeight="1"/>
    <row r="40646" ht="15" customHeight="1"/>
    <row r="40647" ht="15" customHeight="1"/>
    <row r="40648" ht="15" customHeight="1"/>
    <row r="40649" ht="15" customHeight="1"/>
    <row r="40650" ht="15" customHeight="1"/>
    <row r="40651" ht="15" customHeight="1"/>
    <row r="40652" ht="15" customHeight="1"/>
    <row r="40653" ht="15" customHeight="1"/>
    <row r="40654" ht="15" customHeight="1"/>
    <row r="40655" ht="15" customHeight="1"/>
    <row r="40656" ht="15" customHeight="1"/>
    <row r="40657" ht="15" customHeight="1"/>
    <row r="40658" ht="15" customHeight="1"/>
    <row r="40659" ht="15" customHeight="1"/>
    <row r="40660" ht="15" customHeight="1"/>
    <row r="40661" ht="15" customHeight="1"/>
    <row r="40662" ht="15" customHeight="1"/>
    <row r="40663" ht="15" customHeight="1"/>
    <row r="40664" ht="15" customHeight="1"/>
    <row r="40665" ht="15" customHeight="1"/>
    <row r="40666" ht="15" customHeight="1"/>
    <row r="40667" ht="15" customHeight="1"/>
    <row r="40668" ht="15" customHeight="1"/>
    <row r="40669" ht="15" customHeight="1"/>
    <row r="40670" ht="15" customHeight="1"/>
    <row r="40671" ht="15" customHeight="1"/>
    <row r="40672" ht="15" customHeight="1"/>
    <row r="40673" ht="15" customHeight="1"/>
    <row r="40674" ht="15" customHeight="1"/>
    <row r="40675" ht="15" customHeight="1"/>
    <row r="40676" ht="15" customHeight="1"/>
    <row r="40677" ht="15" customHeight="1"/>
    <row r="40678" ht="15" customHeight="1"/>
    <row r="40679" ht="15" customHeight="1"/>
    <row r="40680" ht="15" customHeight="1"/>
    <row r="40681" ht="15" customHeight="1"/>
    <row r="40682" ht="15" customHeight="1"/>
    <row r="40683" ht="15" customHeight="1"/>
    <row r="40684" ht="15" customHeight="1"/>
    <row r="40685" ht="15" customHeight="1"/>
    <row r="40686" ht="15" customHeight="1"/>
    <row r="40687" ht="15" customHeight="1"/>
    <row r="40688" ht="15" customHeight="1"/>
    <row r="40689" ht="15" customHeight="1"/>
    <row r="40690" ht="15" customHeight="1"/>
    <row r="40691" ht="15" customHeight="1"/>
    <row r="40692" ht="15" customHeight="1"/>
    <row r="40693" ht="15" customHeight="1"/>
    <row r="40694" ht="15" customHeight="1"/>
    <row r="40695" ht="15" customHeight="1"/>
    <row r="40696" ht="15" customHeight="1"/>
    <row r="40697" ht="15" customHeight="1"/>
    <row r="40698" ht="15" customHeight="1"/>
    <row r="40699" ht="15" customHeight="1"/>
    <row r="40700" ht="15" customHeight="1"/>
    <row r="40701" ht="15" customHeight="1"/>
    <row r="40702" ht="15" customHeight="1"/>
    <row r="40703" ht="15" customHeight="1"/>
    <row r="40704" ht="15" customHeight="1"/>
    <row r="40705" ht="15" customHeight="1"/>
    <row r="40706" ht="15" customHeight="1"/>
    <row r="40707" ht="15" customHeight="1"/>
    <row r="40708" ht="15" customHeight="1"/>
    <row r="40709" ht="15" customHeight="1"/>
    <row r="40710" ht="15" customHeight="1"/>
    <row r="40711" ht="15" customHeight="1"/>
    <row r="40712" ht="15" customHeight="1"/>
    <row r="40713" ht="15" customHeight="1"/>
    <row r="40714" ht="15" customHeight="1"/>
    <row r="40715" ht="15" customHeight="1"/>
    <row r="40716" ht="15" customHeight="1"/>
    <row r="40717" ht="15" customHeight="1"/>
    <row r="40718" ht="15" customHeight="1"/>
    <row r="40719" ht="15" customHeight="1"/>
    <row r="40720" ht="15" customHeight="1"/>
    <row r="40721" ht="15" customHeight="1"/>
    <row r="40722" ht="15" customHeight="1"/>
    <row r="40723" ht="15" customHeight="1"/>
    <row r="40724" ht="15" customHeight="1"/>
    <row r="40725" ht="15" customHeight="1"/>
    <row r="40726" ht="15" customHeight="1"/>
    <row r="40727" ht="15" customHeight="1"/>
    <row r="40728" ht="15" customHeight="1"/>
    <row r="40729" ht="15" customHeight="1"/>
    <row r="40730" ht="15" customHeight="1"/>
    <row r="40731" ht="15" customHeight="1"/>
    <row r="40732" ht="15" customHeight="1"/>
    <row r="40733" ht="15" customHeight="1"/>
    <row r="40734" ht="15" customHeight="1"/>
    <row r="40735" ht="15" customHeight="1"/>
    <row r="40736" ht="15" customHeight="1"/>
    <row r="40737" ht="15" customHeight="1"/>
    <row r="40738" ht="15" customHeight="1"/>
    <row r="40739" ht="15" customHeight="1"/>
    <row r="40740" ht="15" customHeight="1"/>
    <row r="40741" ht="15" customHeight="1"/>
    <row r="40742" ht="15" customHeight="1"/>
    <row r="40743" ht="15" customHeight="1"/>
    <row r="40744" ht="15" customHeight="1"/>
    <row r="40745" ht="15" customHeight="1"/>
    <row r="40746" ht="15" customHeight="1"/>
    <row r="40747" ht="15" customHeight="1"/>
    <row r="40748" ht="15" customHeight="1"/>
    <row r="40749" ht="15" customHeight="1"/>
    <row r="40750" ht="15" customHeight="1"/>
    <row r="40751" ht="15" customHeight="1"/>
    <row r="40752" ht="15" customHeight="1"/>
    <row r="40753" ht="15" customHeight="1"/>
    <row r="40754" ht="15" customHeight="1"/>
    <row r="40755" ht="15" customHeight="1"/>
    <row r="40756" ht="15" customHeight="1"/>
    <row r="40757" ht="15" customHeight="1"/>
    <row r="40758" ht="15" customHeight="1"/>
    <row r="40759" ht="15" customHeight="1"/>
    <row r="40760" ht="15" customHeight="1"/>
    <row r="40761" ht="15" customHeight="1"/>
    <row r="40762" ht="15" customHeight="1"/>
    <row r="40763" ht="15" customHeight="1"/>
    <row r="40764" ht="15" customHeight="1"/>
    <row r="40765" ht="15" customHeight="1"/>
    <row r="40766" ht="15" customHeight="1"/>
    <row r="40767" ht="15" customHeight="1"/>
    <row r="40768" ht="15" customHeight="1"/>
    <row r="40769" ht="15" customHeight="1"/>
    <row r="40770" ht="15" customHeight="1"/>
    <row r="40771" ht="15" customHeight="1"/>
    <row r="40772" ht="15" customHeight="1"/>
    <row r="40773" ht="15" customHeight="1"/>
    <row r="40774" ht="15" customHeight="1"/>
    <row r="40775" ht="15" customHeight="1"/>
    <row r="40776" ht="15" customHeight="1"/>
    <row r="40777" ht="15" customHeight="1"/>
    <row r="40778" ht="15" customHeight="1"/>
    <row r="40779" ht="15" customHeight="1"/>
    <row r="40780" ht="15" customHeight="1"/>
    <row r="40781" ht="15" customHeight="1"/>
    <row r="40782" ht="15" customHeight="1"/>
    <row r="40783" ht="15" customHeight="1"/>
    <row r="40784" ht="15" customHeight="1"/>
    <row r="40785" ht="15" customHeight="1"/>
    <row r="40786" ht="15" customHeight="1"/>
    <row r="40787" ht="15" customHeight="1"/>
    <row r="40788" ht="15" customHeight="1"/>
    <row r="40789" ht="15" customHeight="1"/>
    <row r="40790" ht="15" customHeight="1"/>
    <row r="40791" ht="15" customHeight="1"/>
    <row r="40792" ht="15" customHeight="1"/>
    <row r="40793" ht="15" customHeight="1"/>
    <row r="40794" ht="15" customHeight="1"/>
    <row r="40795" ht="15" customHeight="1"/>
    <row r="40796" ht="15" customHeight="1"/>
    <row r="40797" ht="15" customHeight="1"/>
    <row r="40798" ht="15" customHeight="1"/>
    <row r="40799" ht="15" customHeight="1"/>
    <row r="40800" ht="15" customHeight="1"/>
    <row r="40801" ht="15" customHeight="1"/>
    <row r="40802" ht="15" customHeight="1"/>
    <row r="40803" ht="15" customHeight="1"/>
    <row r="40804" ht="15" customHeight="1"/>
    <row r="40805" ht="15" customHeight="1"/>
    <row r="40806" ht="15" customHeight="1"/>
    <row r="40807" ht="15" customHeight="1"/>
    <row r="40808" ht="15" customHeight="1"/>
    <row r="40809" ht="15" customHeight="1"/>
    <row r="40810" ht="15" customHeight="1"/>
    <row r="40811" ht="15" customHeight="1"/>
    <row r="40812" ht="15" customHeight="1"/>
    <row r="40813" ht="15" customHeight="1"/>
    <row r="40814" ht="15" customHeight="1"/>
    <row r="40815" ht="15" customHeight="1"/>
    <row r="40816" ht="15" customHeight="1"/>
    <row r="40817" ht="15" customHeight="1"/>
    <row r="40818" ht="15" customHeight="1"/>
    <row r="40819" ht="15" customHeight="1"/>
    <row r="40820" ht="15" customHeight="1"/>
    <row r="40821" ht="15" customHeight="1"/>
    <row r="40822" ht="15" customHeight="1"/>
    <row r="40823" ht="15" customHeight="1"/>
    <row r="40824" ht="15" customHeight="1"/>
    <row r="40825" ht="15" customHeight="1"/>
    <row r="40826" ht="15" customHeight="1"/>
    <row r="40827" ht="15" customHeight="1"/>
    <row r="40828" ht="15" customHeight="1"/>
    <row r="40829" ht="15" customHeight="1"/>
    <row r="40830" ht="15" customHeight="1"/>
    <row r="40831" ht="15" customHeight="1"/>
    <row r="40832" ht="15" customHeight="1"/>
    <row r="40833" ht="15" customHeight="1"/>
    <row r="40834" ht="15" customHeight="1"/>
    <row r="40835" ht="15" customHeight="1"/>
    <row r="40836" ht="15" customHeight="1"/>
    <row r="40837" ht="15" customHeight="1"/>
    <row r="40838" ht="15" customHeight="1"/>
    <row r="40839" ht="15" customHeight="1"/>
    <row r="40840" ht="15" customHeight="1"/>
    <row r="40841" ht="15" customHeight="1"/>
    <row r="40842" ht="15" customHeight="1"/>
    <row r="40843" ht="15" customHeight="1"/>
    <row r="40844" ht="15" customHeight="1"/>
    <row r="40845" ht="15" customHeight="1"/>
    <row r="40846" ht="15" customHeight="1"/>
    <row r="40847" ht="15" customHeight="1"/>
    <row r="40848" ht="15" customHeight="1"/>
    <row r="40849" ht="15" customHeight="1"/>
    <row r="40850" ht="15" customHeight="1"/>
    <row r="40851" ht="15" customHeight="1"/>
    <row r="40852" ht="15" customHeight="1"/>
    <row r="40853" ht="15" customHeight="1"/>
    <row r="40854" ht="15" customHeight="1"/>
    <row r="40855" ht="15" customHeight="1"/>
    <row r="40856" ht="15" customHeight="1"/>
    <row r="40857" ht="15" customHeight="1"/>
    <row r="40858" ht="15" customHeight="1"/>
    <row r="40859" ht="15" customHeight="1"/>
    <row r="40860" ht="15" customHeight="1"/>
    <row r="40861" ht="15" customHeight="1"/>
    <row r="40862" ht="15" customHeight="1"/>
    <row r="40863" ht="15" customHeight="1"/>
    <row r="40864" ht="15" customHeight="1"/>
    <row r="40865" ht="15" customHeight="1"/>
    <row r="40866" ht="15" customHeight="1"/>
    <row r="40867" ht="15" customHeight="1"/>
    <row r="40868" ht="15" customHeight="1"/>
    <row r="40869" ht="15" customHeight="1"/>
    <row r="40870" ht="15" customHeight="1"/>
    <row r="40871" ht="15" customHeight="1"/>
    <row r="40872" ht="15" customHeight="1"/>
    <row r="40873" ht="15" customHeight="1"/>
    <row r="40874" ht="15" customHeight="1"/>
    <row r="40875" ht="15" customHeight="1"/>
    <row r="40876" ht="15" customHeight="1"/>
    <row r="40877" ht="15" customHeight="1"/>
    <row r="40878" ht="15" customHeight="1"/>
    <row r="40879" ht="15" customHeight="1"/>
    <row r="40880" ht="15" customHeight="1"/>
    <row r="40881" ht="15" customHeight="1"/>
    <row r="40882" ht="15" customHeight="1"/>
    <row r="40883" ht="15" customHeight="1"/>
    <row r="40884" ht="15" customHeight="1"/>
    <row r="40885" ht="15" customHeight="1"/>
    <row r="40886" ht="15" customHeight="1"/>
    <row r="40887" ht="15" customHeight="1"/>
    <row r="40888" ht="15" customHeight="1"/>
    <row r="40889" ht="15" customHeight="1"/>
    <row r="40890" ht="15" customHeight="1"/>
    <row r="40891" ht="15" customHeight="1"/>
    <row r="40892" ht="15" customHeight="1"/>
    <row r="40893" ht="15" customHeight="1"/>
    <row r="40894" ht="15" customHeight="1"/>
    <row r="40895" ht="15" customHeight="1"/>
    <row r="40896" ht="15" customHeight="1"/>
    <row r="40897" ht="15" customHeight="1"/>
    <row r="40898" ht="15" customHeight="1"/>
    <row r="40899" ht="15" customHeight="1"/>
    <row r="40900" ht="15" customHeight="1"/>
    <row r="40901" ht="15" customHeight="1"/>
    <row r="40902" ht="15" customHeight="1"/>
    <row r="40903" ht="15" customHeight="1"/>
    <row r="40904" ht="15" customHeight="1"/>
    <row r="40905" ht="15" customHeight="1"/>
    <row r="40906" ht="15" customHeight="1"/>
    <row r="40907" ht="15" customHeight="1"/>
    <row r="40908" ht="15" customHeight="1"/>
    <row r="40909" ht="15" customHeight="1"/>
    <row r="40910" ht="15" customHeight="1"/>
    <row r="40911" ht="15" customHeight="1"/>
    <row r="40912" ht="15" customHeight="1"/>
    <row r="40913" ht="15" customHeight="1"/>
    <row r="40914" ht="15" customHeight="1"/>
    <row r="40915" ht="15" customHeight="1"/>
    <row r="40916" ht="15" customHeight="1"/>
    <row r="40917" ht="15" customHeight="1"/>
    <row r="40918" ht="15" customHeight="1"/>
    <row r="40919" ht="15" customHeight="1"/>
    <row r="40920" ht="15" customHeight="1"/>
    <row r="40921" ht="15" customHeight="1"/>
    <row r="40922" ht="15" customHeight="1"/>
    <row r="40923" ht="15" customHeight="1"/>
    <row r="40924" ht="15" customHeight="1"/>
    <row r="40925" ht="15" customHeight="1"/>
    <row r="40926" ht="15" customHeight="1"/>
    <row r="40927" ht="15" customHeight="1"/>
    <row r="40928" ht="15" customHeight="1"/>
    <row r="40929" ht="15" customHeight="1"/>
    <row r="40930" ht="15" customHeight="1"/>
    <row r="40931" ht="15" customHeight="1"/>
    <row r="40932" ht="15" customHeight="1"/>
    <row r="40933" ht="15" customHeight="1"/>
    <row r="40934" ht="15" customHeight="1"/>
    <row r="40935" ht="15" customHeight="1"/>
    <row r="40936" ht="15" customHeight="1"/>
    <row r="40937" ht="15" customHeight="1"/>
    <row r="40938" ht="15" customHeight="1"/>
    <row r="40939" ht="15" customHeight="1"/>
    <row r="40940" ht="15" customHeight="1"/>
    <row r="40941" ht="15" customHeight="1"/>
    <row r="40942" ht="15" customHeight="1"/>
    <row r="40943" ht="15" customHeight="1"/>
    <row r="40944" ht="15" customHeight="1"/>
    <row r="40945" ht="15" customHeight="1"/>
    <row r="40946" ht="15" customHeight="1"/>
    <row r="40947" ht="15" customHeight="1"/>
    <row r="40948" ht="15" customHeight="1"/>
    <row r="40949" ht="15" customHeight="1"/>
    <row r="40950" ht="15" customHeight="1"/>
    <row r="40951" ht="15" customHeight="1"/>
    <row r="40952" ht="15" customHeight="1"/>
    <row r="40953" ht="15" customHeight="1"/>
    <row r="40954" ht="15" customHeight="1"/>
    <row r="40955" ht="15" customHeight="1"/>
    <row r="40956" ht="15" customHeight="1"/>
    <row r="40957" ht="15" customHeight="1"/>
    <row r="40958" ht="15" customHeight="1"/>
    <row r="40959" ht="15" customHeight="1"/>
    <row r="40960" ht="15" customHeight="1"/>
    <row r="40961" ht="15" customHeight="1"/>
    <row r="40962" ht="15" customHeight="1"/>
    <row r="40963" ht="15" customHeight="1"/>
    <row r="40964" ht="15" customHeight="1"/>
    <row r="40965" ht="15" customHeight="1"/>
    <row r="40966" ht="15" customHeight="1"/>
    <row r="40967" ht="15" customHeight="1"/>
    <row r="40968" ht="15" customHeight="1"/>
    <row r="40969" ht="15" customHeight="1"/>
    <row r="40970" ht="15" customHeight="1"/>
    <row r="40971" ht="15" customHeight="1"/>
    <row r="40972" ht="15" customHeight="1"/>
    <row r="40973" ht="15" customHeight="1"/>
    <row r="40974" ht="15" customHeight="1"/>
    <row r="40975" ht="15" customHeight="1"/>
    <row r="40976" ht="15" customHeight="1"/>
    <row r="40977" ht="15" customHeight="1"/>
    <row r="40978" ht="15" customHeight="1"/>
    <row r="40979" ht="15" customHeight="1"/>
    <row r="40980" ht="15" customHeight="1"/>
    <row r="40981" ht="15" customHeight="1"/>
    <row r="40982" ht="15" customHeight="1"/>
    <row r="40983" ht="15" customHeight="1"/>
    <row r="40984" ht="15" customHeight="1"/>
    <row r="40985" ht="15" customHeight="1"/>
    <row r="40986" ht="15" customHeight="1"/>
    <row r="40987" ht="15" customHeight="1"/>
    <row r="40988" ht="15" customHeight="1"/>
    <row r="40989" ht="15" customHeight="1"/>
    <row r="40990" ht="15" customHeight="1"/>
    <row r="40991" ht="15" customHeight="1"/>
    <row r="40992" ht="15" customHeight="1"/>
    <row r="40993" ht="15" customHeight="1"/>
    <row r="40994" ht="15" customHeight="1"/>
    <row r="40995" ht="15" customHeight="1"/>
    <row r="40996" ht="15" customHeight="1"/>
    <row r="40997" ht="15" customHeight="1"/>
    <row r="40998" ht="15" customHeight="1"/>
    <row r="40999" ht="15" customHeight="1"/>
    <row r="41000" ht="15" customHeight="1"/>
    <row r="41001" ht="15" customHeight="1"/>
    <row r="41002" ht="15" customHeight="1"/>
    <row r="41003" ht="15" customHeight="1"/>
    <row r="41004" ht="15" customHeight="1"/>
    <row r="41005" ht="15" customHeight="1"/>
    <row r="41006" ht="15" customHeight="1"/>
    <row r="41007" ht="15" customHeight="1"/>
    <row r="41008" ht="15" customHeight="1"/>
    <row r="41009" ht="15" customHeight="1"/>
    <row r="41010" ht="15" customHeight="1"/>
    <row r="41011" ht="15" customHeight="1"/>
    <row r="41012" ht="15" customHeight="1"/>
    <row r="41013" ht="15" customHeight="1"/>
    <row r="41014" ht="15" customHeight="1"/>
    <row r="41015" ht="15" customHeight="1"/>
    <row r="41016" ht="15" customHeight="1"/>
    <row r="41017" ht="15" customHeight="1"/>
    <row r="41018" ht="15" customHeight="1"/>
    <row r="41019" ht="15" customHeight="1"/>
    <row r="41020" ht="15" customHeight="1"/>
    <row r="41021" ht="15" customHeight="1"/>
    <row r="41022" ht="15" customHeight="1"/>
    <row r="41023" ht="15" customHeight="1"/>
    <row r="41024" ht="15" customHeight="1"/>
    <row r="41025" ht="15" customHeight="1"/>
    <row r="41026" ht="15" customHeight="1"/>
    <row r="41027" ht="15" customHeight="1"/>
    <row r="41028" ht="15" customHeight="1"/>
    <row r="41029" ht="15" customHeight="1"/>
    <row r="41030" ht="15" customHeight="1"/>
    <row r="41031" ht="15" customHeight="1"/>
    <row r="41032" ht="15" customHeight="1"/>
    <row r="41033" ht="15" customHeight="1"/>
    <row r="41034" ht="15" customHeight="1"/>
    <row r="41035" ht="15" customHeight="1"/>
    <row r="41036" ht="15" customHeight="1"/>
    <row r="41037" ht="15" customHeight="1"/>
    <row r="41038" ht="15" customHeight="1"/>
    <row r="41039" ht="15" customHeight="1"/>
    <row r="41040" ht="15" customHeight="1"/>
    <row r="41041" ht="15" customHeight="1"/>
    <row r="41042" ht="15" customHeight="1"/>
    <row r="41043" ht="15" customHeight="1"/>
    <row r="41044" ht="15" customHeight="1"/>
    <row r="41045" ht="15" customHeight="1"/>
    <row r="41046" ht="15" customHeight="1"/>
    <row r="41047" ht="15" customHeight="1"/>
    <row r="41048" ht="15" customHeight="1"/>
    <row r="41049" ht="15" customHeight="1"/>
    <row r="41050" ht="15" customHeight="1"/>
    <row r="41051" ht="15" customHeight="1"/>
    <row r="41052" ht="15" customHeight="1"/>
    <row r="41053" ht="15" customHeight="1"/>
    <row r="41054" ht="15" customHeight="1"/>
    <row r="41055" ht="15" customHeight="1"/>
    <row r="41056" ht="15" customHeight="1"/>
    <row r="41057" ht="15" customHeight="1"/>
    <row r="41058" ht="15" customHeight="1"/>
    <row r="41059" ht="15" customHeight="1"/>
    <row r="41060" ht="15" customHeight="1"/>
    <row r="41061" ht="15" customHeight="1"/>
    <row r="41062" ht="15" customHeight="1"/>
    <row r="41063" ht="15" customHeight="1"/>
    <row r="41064" ht="15" customHeight="1"/>
    <row r="41065" ht="15" customHeight="1"/>
    <row r="41066" ht="15" customHeight="1"/>
    <row r="41067" ht="15" customHeight="1"/>
    <row r="41068" ht="15" customHeight="1"/>
    <row r="41069" ht="15" customHeight="1"/>
    <row r="41070" ht="15" customHeight="1"/>
    <row r="41071" ht="15" customHeight="1"/>
    <row r="41072" ht="15" customHeight="1"/>
    <row r="41073" ht="15" customHeight="1"/>
    <row r="41074" ht="15" customHeight="1"/>
    <row r="41075" ht="15" customHeight="1"/>
    <row r="41076" ht="15" customHeight="1"/>
    <row r="41077" ht="15" customHeight="1"/>
    <row r="41078" ht="15" customHeight="1"/>
    <row r="41079" ht="15" customHeight="1"/>
    <row r="41080" ht="15" customHeight="1"/>
    <row r="41081" ht="15" customHeight="1"/>
    <row r="41082" ht="15" customHeight="1"/>
    <row r="41083" ht="15" customHeight="1"/>
    <row r="41084" ht="15" customHeight="1"/>
    <row r="41085" ht="15" customHeight="1"/>
    <row r="41086" ht="15" customHeight="1"/>
    <row r="41087" ht="15" customHeight="1"/>
    <row r="41088" ht="15" customHeight="1"/>
    <row r="41089" ht="15" customHeight="1"/>
    <row r="41090" ht="15" customHeight="1"/>
    <row r="41091" ht="15" customHeight="1"/>
    <row r="41092" ht="15" customHeight="1"/>
    <row r="41093" ht="15" customHeight="1"/>
    <row r="41094" ht="15" customHeight="1"/>
    <row r="41095" ht="15" customHeight="1"/>
    <row r="41096" ht="15" customHeight="1"/>
    <row r="41097" ht="15" customHeight="1"/>
    <row r="41098" ht="15" customHeight="1"/>
    <row r="41099" ht="15" customHeight="1"/>
    <row r="41100" ht="15" customHeight="1"/>
    <row r="41101" ht="15" customHeight="1"/>
    <row r="41102" ht="15" customHeight="1"/>
    <row r="41103" ht="15" customHeight="1"/>
    <row r="41104" ht="15" customHeight="1"/>
    <row r="41105" ht="15" customHeight="1"/>
    <row r="41106" ht="15" customHeight="1"/>
    <row r="41107" ht="15" customHeight="1"/>
    <row r="41108" ht="15" customHeight="1"/>
    <row r="41109" ht="15" customHeight="1"/>
    <row r="41110" ht="15" customHeight="1"/>
    <row r="41111" ht="15" customHeight="1"/>
    <row r="41112" ht="15" customHeight="1"/>
    <row r="41113" ht="15" customHeight="1"/>
    <row r="41114" ht="15" customHeight="1"/>
    <row r="41115" ht="15" customHeight="1"/>
    <row r="41116" ht="15" customHeight="1"/>
    <row r="41117" ht="15" customHeight="1"/>
    <row r="41118" ht="15" customHeight="1"/>
    <row r="41119" ht="15" customHeight="1"/>
    <row r="41120" ht="15" customHeight="1"/>
    <row r="41121" ht="15" customHeight="1"/>
    <row r="41122" ht="15" customHeight="1"/>
    <row r="41123" ht="15" customHeight="1"/>
    <row r="41124" ht="15" customHeight="1"/>
    <row r="41125" ht="15" customHeight="1"/>
    <row r="41126" ht="15" customHeight="1"/>
    <row r="41127" ht="15" customHeight="1"/>
    <row r="41128" ht="15" customHeight="1"/>
    <row r="41129" ht="15" customHeight="1"/>
    <row r="41130" ht="15" customHeight="1"/>
    <row r="41131" ht="15" customHeight="1"/>
    <row r="41132" ht="15" customHeight="1"/>
    <row r="41133" ht="15" customHeight="1"/>
    <row r="41134" ht="15" customHeight="1"/>
    <row r="41135" ht="15" customHeight="1"/>
    <row r="41136" ht="15" customHeight="1"/>
    <row r="41137" ht="15" customHeight="1"/>
    <row r="41138" ht="15" customHeight="1"/>
    <row r="41139" ht="15" customHeight="1"/>
    <row r="41140" ht="15" customHeight="1"/>
    <row r="41141" ht="15" customHeight="1"/>
    <row r="41142" ht="15" customHeight="1"/>
    <row r="41143" ht="15" customHeight="1"/>
    <row r="41144" ht="15" customHeight="1"/>
    <row r="41145" ht="15" customHeight="1"/>
    <row r="41146" ht="15" customHeight="1"/>
    <row r="41147" ht="15" customHeight="1"/>
    <row r="41148" ht="15" customHeight="1"/>
    <row r="41149" ht="15" customHeight="1"/>
    <row r="41150" ht="15" customHeight="1"/>
    <row r="41151" ht="15" customHeight="1"/>
    <row r="41152" ht="15" customHeight="1"/>
    <row r="41153" ht="15" customHeight="1"/>
    <row r="41154" ht="15" customHeight="1"/>
    <row r="41155" ht="15" customHeight="1"/>
    <row r="41156" ht="15" customHeight="1"/>
    <row r="41157" ht="15" customHeight="1"/>
    <row r="41158" ht="15" customHeight="1"/>
    <row r="41159" ht="15" customHeight="1"/>
    <row r="41160" ht="15" customHeight="1"/>
    <row r="41161" ht="15" customHeight="1"/>
    <row r="41162" ht="15" customHeight="1"/>
    <row r="41163" ht="15" customHeight="1"/>
    <row r="41164" ht="15" customHeight="1"/>
    <row r="41165" ht="15" customHeight="1"/>
    <row r="41166" ht="15" customHeight="1"/>
    <row r="41167" ht="15" customHeight="1"/>
    <row r="41168" ht="15" customHeight="1"/>
    <row r="41169" ht="15" customHeight="1"/>
    <row r="41170" ht="15" customHeight="1"/>
    <row r="41171" ht="15" customHeight="1"/>
    <row r="41172" ht="15" customHeight="1"/>
    <row r="41173" ht="15" customHeight="1"/>
    <row r="41174" ht="15" customHeight="1"/>
    <row r="41175" ht="15" customHeight="1"/>
    <row r="41176" ht="15" customHeight="1"/>
    <row r="41177" ht="15" customHeight="1"/>
    <row r="41178" ht="15" customHeight="1"/>
    <row r="41179" ht="15" customHeight="1"/>
    <row r="41180" ht="15" customHeight="1"/>
    <row r="41181" ht="15" customHeight="1"/>
    <row r="41182" ht="15" customHeight="1"/>
    <row r="41183" ht="15" customHeight="1"/>
    <row r="41184" ht="15" customHeight="1"/>
    <row r="41185" ht="15" customHeight="1"/>
    <row r="41186" ht="15" customHeight="1"/>
    <row r="41187" ht="15" customHeight="1"/>
    <row r="41188" ht="15" customHeight="1"/>
    <row r="41189" ht="15" customHeight="1"/>
    <row r="41190" ht="15" customHeight="1"/>
    <row r="41191" ht="15" customHeight="1"/>
    <row r="41192" ht="15" customHeight="1"/>
    <row r="41193" ht="15" customHeight="1"/>
    <row r="41194" ht="15" customHeight="1"/>
    <row r="41195" ht="15" customHeight="1"/>
    <row r="41196" ht="15" customHeight="1"/>
    <row r="41197" ht="15" customHeight="1"/>
    <row r="41198" ht="15" customHeight="1"/>
    <row r="41199" ht="15" customHeight="1"/>
    <row r="41200" ht="15" customHeight="1"/>
    <row r="41201" ht="15" customHeight="1"/>
    <row r="41202" ht="15" customHeight="1"/>
    <row r="41203" ht="15" customHeight="1"/>
    <row r="41204" ht="15" customHeight="1"/>
    <row r="41205" ht="15" customHeight="1"/>
    <row r="41206" ht="15" customHeight="1"/>
    <row r="41207" ht="15" customHeight="1"/>
    <row r="41208" ht="15" customHeight="1"/>
    <row r="41209" ht="15" customHeight="1"/>
    <row r="41210" ht="15" customHeight="1"/>
    <row r="41211" ht="15" customHeight="1"/>
    <row r="41212" ht="15" customHeight="1"/>
    <row r="41213" ht="15" customHeight="1"/>
    <row r="41214" ht="15" customHeight="1"/>
    <row r="41215" ht="15" customHeight="1"/>
    <row r="41216" ht="15" customHeight="1"/>
    <row r="41217" ht="15" customHeight="1"/>
    <row r="41218" ht="15" customHeight="1"/>
    <row r="41219" ht="15" customHeight="1"/>
    <row r="41220" ht="15" customHeight="1"/>
    <row r="41221" ht="15" customHeight="1"/>
    <row r="41222" ht="15" customHeight="1"/>
    <row r="41223" ht="15" customHeight="1"/>
    <row r="41224" ht="15" customHeight="1"/>
    <row r="41225" ht="15" customHeight="1"/>
    <row r="41226" ht="15" customHeight="1"/>
    <row r="41227" ht="15" customHeight="1"/>
    <row r="41228" ht="15" customHeight="1"/>
    <row r="41229" ht="15" customHeight="1"/>
    <row r="41230" ht="15" customHeight="1"/>
    <row r="41231" ht="15" customHeight="1"/>
    <row r="41232" ht="15" customHeight="1"/>
    <row r="41233" ht="15" customHeight="1"/>
    <row r="41234" ht="15" customHeight="1"/>
    <row r="41235" ht="15" customHeight="1"/>
    <row r="41236" ht="15" customHeight="1"/>
    <row r="41237" ht="15" customHeight="1"/>
    <row r="41238" ht="15" customHeight="1"/>
    <row r="41239" ht="15" customHeight="1"/>
    <row r="41240" ht="15" customHeight="1"/>
    <row r="41241" ht="15" customHeight="1"/>
    <row r="41242" ht="15" customHeight="1"/>
    <row r="41243" ht="15" customHeight="1"/>
    <row r="41244" ht="15" customHeight="1"/>
    <row r="41245" ht="15" customHeight="1"/>
    <row r="41246" ht="15" customHeight="1"/>
    <row r="41247" ht="15" customHeight="1"/>
    <row r="41248" ht="15" customHeight="1"/>
    <row r="41249" ht="15" customHeight="1"/>
    <row r="41250" ht="15" customHeight="1"/>
    <row r="41251" ht="15" customHeight="1"/>
    <row r="41252" ht="15" customHeight="1"/>
    <row r="41253" ht="15" customHeight="1"/>
    <row r="41254" ht="15" customHeight="1"/>
    <row r="41255" ht="15" customHeight="1"/>
    <row r="41256" ht="15" customHeight="1"/>
    <row r="41257" ht="15" customHeight="1"/>
    <row r="41258" ht="15" customHeight="1"/>
    <row r="41259" ht="15" customHeight="1"/>
    <row r="41260" ht="15" customHeight="1"/>
    <row r="41261" ht="15" customHeight="1"/>
    <row r="41262" ht="15" customHeight="1"/>
    <row r="41263" ht="15" customHeight="1"/>
    <row r="41264" ht="15" customHeight="1"/>
    <row r="41265" ht="15" customHeight="1"/>
    <row r="41266" ht="15" customHeight="1"/>
    <row r="41267" ht="15" customHeight="1"/>
    <row r="41268" ht="15" customHeight="1"/>
    <row r="41269" ht="15" customHeight="1"/>
    <row r="41270" ht="15" customHeight="1"/>
    <row r="41271" ht="15" customHeight="1"/>
    <row r="41272" ht="15" customHeight="1"/>
    <row r="41273" ht="15" customHeight="1"/>
    <row r="41274" ht="15" customHeight="1"/>
    <row r="41275" ht="15" customHeight="1"/>
    <row r="41276" ht="15" customHeight="1"/>
    <row r="41277" ht="15" customHeight="1"/>
    <row r="41278" ht="15" customHeight="1"/>
    <row r="41279" ht="15" customHeight="1"/>
    <row r="41280" ht="15" customHeight="1"/>
    <row r="41281" ht="15" customHeight="1"/>
    <row r="41282" ht="15" customHeight="1"/>
    <row r="41283" ht="15" customHeight="1"/>
    <row r="41284" ht="15" customHeight="1"/>
    <row r="41285" ht="15" customHeight="1"/>
    <row r="41286" ht="15" customHeight="1"/>
    <row r="41287" ht="15" customHeight="1"/>
    <row r="41288" ht="15" customHeight="1"/>
    <row r="41289" ht="15" customHeight="1"/>
    <row r="41290" ht="15" customHeight="1"/>
    <row r="41291" ht="15" customHeight="1"/>
    <row r="41292" ht="15" customHeight="1"/>
    <row r="41293" ht="15" customHeight="1"/>
    <row r="41294" ht="15" customHeight="1"/>
    <row r="41295" ht="15" customHeight="1"/>
    <row r="41296" ht="15" customHeight="1"/>
    <row r="41297" ht="15" customHeight="1"/>
    <row r="41298" ht="15" customHeight="1"/>
    <row r="41299" ht="15" customHeight="1"/>
    <row r="41300" ht="15" customHeight="1"/>
    <row r="41301" ht="15" customHeight="1"/>
    <row r="41302" ht="15" customHeight="1"/>
    <row r="41303" ht="15" customHeight="1"/>
    <row r="41304" ht="15" customHeight="1"/>
    <row r="41305" ht="15" customHeight="1"/>
    <row r="41306" ht="15" customHeight="1"/>
    <row r="41307" ht="15" customHeight="1"/>
    <row r="41308" ht="15" customHeight="1"/>
    <row r="41309" ht="15" customHeight="1"/>
    <row r="41310" ht="15" customHeight="1"/>
    <row r="41311" ht="15" customHeight="1"/>
    <row r="41312" ht="15" customHeight="1"/>
    <row r="41313" ht="15" customHeight="1"/>
    <row r="41314" ht="15" customHeight="1"/>
    <row r="41315" ht="15" customHeight="1"/>
    <row r="41316" ht="15" customHeight="1"/>
    <row r="41317" ht="15" customHeight="1"/>
    <row r="41318" ht="15" customHeight="1"/>
    <row r="41319" ht="15" customHeight="1"/>
    <row r="41320" ht="15" customHeight="1"/>
    <row r="41321" ht="15" customHeight="1"/>
    <row r="41322" ht="15" customHeight="1"/>
    <row r="41323" ht="15" customHeight="1"/>
    <row r="41324" ht="15" customHeight="1"/>
    <row r="41325" ht="15" customHeight="1"/>
    <row r="41326" ht="15" customHeight="1"/>
    <row r="41327" ht="15" customHeight="1"/>
    <row r="41328" ht="15" customHeight="1"/>
    <row r="41329" ht="15" customHeight="1"/>
    <row r="41330" ht="15" customHeight="1"/>
    <row r="41331" ht="15" customHeight="1"/>
    <row r="41332" ht="15" customHeight="1"/>
    <row r="41333" ht="15" customHeight="1"/>
    <row r="41334" ht="15" customHeight="1"/>
    <row r="41335" ht="15" customHeight="1"/>
    <row r="41336" ht="15" customHeight="1"/>
    <row r="41337" ht="15" customHeight="1"/>
    <row r="41338" ht="15" customHeight="1"/>
    <row r="41339" ht="15" customHeight="1"/>
    <row r="41340" ht="15" customHeight="1"/>
    <row r="41341" ht="15" customHeight="1"/>
    <row r="41342" ht="15" customHeight="1"/>
    <row r="41343" ht="15" customHeight="1"/>
    <row r="41344" ht="15" customHeight="1"/>
    <row r="41345" ht="15" customHeight="1"/>
    <row r="41346" ht="15" customHeight="1"/>
    <row r="41347" ht="15" customHeight="1"/>
    <row r="41348" ht="15" customHeight="1"/>
    <row r="41349" ht="15" customHeight="1"/>
    <row r="41350" ht="15" customHeight="1"/>
    <row r="41351" ht="15" customHeight="1"/>
    <row r="41352" ht="15" customHeight="1"/>
    <row r="41353" ht="15" customHeight="1"/>
    <row r="41354" ht="15" customHeight="1"/>
    <row r="41355" ht="15" customHeight="1"/>
    <row r="41356" ht="15" customHeight="1"/>
    <row r="41357" ht="15" customHeight="1"/>
    <row r="41358" ht="15" customHeight="1"/>
    <row r="41359" ht="15" customHeight="1"/>
    <row r="41360" ht="15" customHeight="1"/>
    <row r="41361" ht="15" customHeight="1"/>
    <row r="41362" ht="15" customHeight="1"/>
    <row r="41363" ht="15" customHeight="1"/>
    <row r="41364" ht="15" customHeight="1"/>
    <row r="41365" ht="15" customHeight="1"/>
    <row r="41366" ht="15" customHeight="1"/>
    <row r="41367" ht="15" customHeight="1"/>
    <row r="41368" ht="15" customHeight="1"/>
    <row r="41369" ht="15" customHeight="1"/>
    <row r="41370" ht="15" customHeight="1"/>
    <row r="41371" ht="15" customHeight="1"/>
    <row r="41372" ht="15" customHeight="1"/>
    <row r="41373" ht="15" customHeight="1"/>
    <row r="41374" ht="15" customHeight="1"/>
    <row r="41375" ht="15" customHeight="1"/>
    <row r="41376" ht="15" customHeight="1"/>
    <row r="41377" ht="15" customHeight="1"/>
    <row r="41378" ht="15" customHeight="1"/>
    <row r="41379" ht="15" customHeight="1"/>
    <row r="41380" ht="15" customHeight="1"/>
    <row r="41381" ht="15" customHeight="1"/>
    <row r="41382" ht="15" customHeight="1"/>
    <row r="41383" ht="15" customHeight="1"/>
    <row r="41384" ht="15" customHeight="1"/>
    <row r="41385" ht="15" customHeight="1"/>
    <row r="41386" ht="15" customHeight="1"/>
    <row r="41387" ht="15" customHeight="1"/>
    <row r="41388" ht="15" customHeight="1"/>
    <row r="41389" ht="15" customHeight="1"/>
    <row r="41390" ht="15" customHeight="1"/>
    <row r="41391" ht="15" customHeight="1"/>
    <row r="41392" ht="15" customHeight="1"/>
    <row r="41393" ht="15" customHeight="1"/>
    <row r="41394" ht="15" customHeight="1"/>
    <row r="41395" ht="15" customHeight="1"/>
    <row r="41396" ht="15" customHeight="1"/>
    <row r="41397" ht="15" customHeight="1"/>
    <row r="41398" ht="15" customHeight="1"/>
    <row r="41399" ht="15" customHeight="1"/>
    <row r="41400" ht="15" customHeight="1"/>
    <row r="41401" ht="15" customHeight="1"/>
    <row r="41402" ht="15" customHeight="1"/>
    <row r="41403" ht="15" customHeight="1"/>
    <row r="41404" ht="15" customHeight="1"/>
    <row r="41405" ht="15" customHeight="1"/>
    <row r="41406" ht="15" customHeight="1"/>
    <row r="41407" ht="15" customHeight="1"/>
    <row r="41408" ht="15" customHeight="1"/>
    <row r="41409" ht="15" customHeight="1"/>
    <row r="41410" ht="15" customHeight="1"/>
    <row r="41411" ht="15" customHeight="1"/>
    <row r="41412" ht="15" customHeight="1"/>
    <row r="41413" ht="15" customHeight="1"/>
    <row r="41414" ht="15" customHeight="1"/>
    <row r="41415" ht="15" customHeight="1"/>
    <row r="41416" ht="15" customHeight="1"/>
    <row r="41417" ht="15" customHeight="1"/>
    <row r="41418" ht="15" customHeight="1"/>
    <row r="41419" ht="15" customHeight="1"/>
    <row r="41420" ht="15" customHeight="1"/>
    <row r="41421" ht="15" customHeight="1"/>
    <row r="41422" ht="15" customHeight="1"/>
    <row r="41423" ht="15" customHeight="1"/>
    <row r="41424" ht="15" customHeight="1"/>
    <row r="41425" ht="15" customHeight="1"/>
    <row r="41426" ht="15" customHeight="1"/>
    <row r="41427" ht="15" customHeight="1"/>
    <row r="41428" ht="15" customHeight="1"/>
    <row r="41429" ht="15" customHeight="1"/>
    <row r="41430" ht="15" customHeight="1"/>
    <row r="41431" ht="15" customHeight="1"/>
    <row r="41432" ht="15" customHeight="1"/>
    <row r="41433" ht="15" customHeight="1"/>
    <row r="41434" ht="15" customHeight="1"/>
    <row r="41435" ht="15" customHeight="1"/>
    <row r="41436" ht="15" customHeight="1"/>
    <row r="41437" ht="15" customHeight="1"/>
    <row r="41438" ht="15" customHeight="1"/>
    <row r="41439" ht="15" customHeight="1"/>
    <row r="41440" ht="15" customHeight="1"/>
    <row r="41441" ht="15" customHeight="1"/>
    <row r="41442" ht="15" customHeight="1"/>
    <row r="41443" ht="15" customHeight="1"/>
    <row r="41444" ht="15" customHeight="1"/>
    <row r="41445" ht="15" customHeight="1"/>
    <row r="41446" ht="15" customHeight="1"/>
    <row r="41447" ht="15" customHeight="1"/>
    <row r="41448" ht="15" customHeight="1"/>
    <row r="41449" ht="15" customHeight="1"/>
    <row r="41450" ht="15" customHeight="1"/>
    <row r="41451" ht="15" customHeight="1"/>
    <row r="41452" ht="15" customHeight="1"/>
    <row r="41453" ht="15" customHeight="1"/>
    <row r="41454" ht="15" customHeight="1"/>
    <row r="41455" ht="15" customHeight="1"/>
    <row r="41456" ht="15" customHeight="1"/>
    <row r="41457" ht="15" customHeight="1"/>
    <row r="41458" ht="15" customHeight="1"/>
    <row r="41459" ht="15" customHeight="1"/>
    <row r="41460" ht="15" customHeight="1"/>
    <row r="41461" ht="15" customHeight="1"/>
    <row r="41462" ht="15" customHeight="1"/>
    <row r="41463" ht="15" customHeight="1"/>
    <row r="41464" ht="15" customHeight="1"/>
    <row r="41465" ht="15" customHeight="1"/>
    <row r="41466" ht="15" customHeight="1"/>
    <row r="41467" ht="15" customHeight="1"/>
    <row r="41468" ht="15" customHeight="1"/>
    <row r="41469" ht="15" customHeight="1"/>
    <row r="41470" ht="15" customHeight="1"/>
    <row r="41471" ht="15" customHeight="1"/>
    <row r="41472" ht="15" customHeight="1"/>
    <row r="41473" ht="15" customHeight="1"/>
    <row r="41474" ht="15" customHeight="1"/>
    <row r="41475" ht="15" customHeight="1"/>
    <row r="41476" ht="15" customHeight="1"/>
    <row r="41477" ht="15" customHeight="1"/>
    <row r="41478" ht="15" customHeight="1"/>
    <row r="41479" ht="15" customHeight="1"/>
    <row r="41480" ht="15" customHeight="1"/>
    <row r="41481" ht="15" customHeight="1"/>
    <row r="41482" ht="15" customHeight="1"/>
    <row r="41483" ht="15" customHeight="1"/>
    <row r="41484" ht="15" customHeight="1"/>
    <row r="41485" ht="15" customHeight="1"/>
    <row r="41486" ht="15" customHeight="1"/>
    <row r="41487" ht="15" customHeight="1"/>
    <row r="41488" ht="15" customHeight="1"/>
    <row r="41489" ht="15" customHeight="1"/>
    <row r="41490" ht="15" customHeight="1"/>
    <row r="41491" ht="15" customHeight="1"/>
    <row r="41492" ht="15" customHeight="1"/>
    <row r="41493" ht="15" customHeight="1"/>
    <row r="41494" ht="15" customHeight="1"/>
    <row r="41495" ht="15" customHeight="1"/>
    <row r="41496" ht="15" customHeight="1"/>
    <row r="41497" ht="15" customHeight="1"/>
    <row r="41498" ht="15" customHeight="1"/>
    <row r="41499" ht="15" customHeight="1"/>
    <row r="41500" ht="15" customHeight="1"/>
    <row r="41501" ht="15" customHeight="1"/>
    <row r="41502" ht="15" customHeight="1"/>
    <row r="41503" ht="15" customHeight="1"/>
    <row r="41504" ht="15" customHeight="1"/>
    <row r="41505" ht="15" customHeight="1"/>
    <row r="41506" ht="15" customHeight="1"/>
    <row r="41507" ht="15" customHeight="1"/>
    <row r="41508" ht="15" customHeight="1"/>
    <row r="41509" ht="15" customHeight="1"/>
    <row r="41510" ht="15" customHeight="1"/>
    <row r="41511" ht="15" customHeight="1"/>
    <row r="41512" ht="15" customHeight="1"/>
    <row r="41513" ht="15" customHeight="1"/>
    <row r="41514" ht="15" customHeight="1"/>
    <row r="41515" ht="15" customHeight="1"/>
    <row r="41516" ht="15" customHeight="1"/>
    <row r="41517" ht="15" customHeight="1"/>
    <row r="41518" ht="15" customHeight="1"/>
    <row r="41519" ht="15" customHeight="1"/>
    <row r="41520" ht="15" customHeight="1"/>
    <row r="41521" ht="15" customHeight="1"/>
    <row r="41522" ht="15" customHeight="1"/>
    <row r="41523" ht="15" customHeight="1"/>
    <row r="41524" ht="15" customHeight="1"/>
    <row r="41525" ht="15" customHeight="1"/>
    <row r="41526" ht="15" customHeight="1"/>
    <row r="41527" ht="15" customHeight="1"/>
    <row r="41528" ht="15" customHeight="1"/>
    <row r="41529" ht="15" customHeight="1"/>
    <row r="41530" ht="15" customHeight="1"/>
    <row r="41531" ht="15" customHeight="1"/>
    <row r="41532" ht="15" customHeight="1"/>
    <row r="41533" ht="15" customHeight="1"/>
    <row r="41534" ht="15" customHeight="1"/>
    <row r="41535" ht="15" customHeight="1"/>
    <row r="41536" ht="15" customHeight="1"/>
    <row r="41537" ht="15" customHeight="1"/>
    <row r="41538" ht="15" customHeight="1"/>
    <row r="41539" ht="15" customHeight="1"/>
    <row r="41540" ht="15" customHeight="1"/>
    <row r="41541" ht="15" customHeight="1"/>
    <row r="41542" ht="15" customHeight="1"/>
    <row r="41543" ht="15" customHeight="1"/>
    <row r="41544" ht="15" customHeight="1"/>
    <row r="41545" ht="15" customHeight="1"/>
    <row r="41546" ht="15" customHeight="1"/>
    <row r="41547" ht="15" customHeight="1"/>
    <row r="41548" ht="15" customHeight="1"/>
    <row r="41549" ht="15" customHeight="1"/>
    <row r="41550" ht="15" customHeight="1"/>
    <row r="41551" ht="15" customHeight="1"/>
    <row r="41552" ht="15" customHeight="1"/>
    <row r="41553" ht="15" customHeight="1"/>
    <row r="41554" ht="15" customHeight="1"/>
    <row r="41555" ht="15" customHeight="1"/>
    <row r="41556" ht="15" customHeight="1"/>
    <row r="41557" ht="15" customHeight="1"/>
    <row r="41558" ht="15" customHeight="1"/>
    <row r="41559" ht="15" customHeight="1"/>
    <row r="41560" ht="15" customHeight="1"/>
    <row r="41561" ht="15" customHeight="1"/>
    <row r="41562" ht="15" customHeight="1"/>
    <row r="41563" ht="15" customHeight="1"/>
    <row r="41564" ht="15" customHeight="1"/>
    <row r="41565" ht="15" customHeight="1"/>
    <row r="41566" ht="15" customHeight="1"/>
    <row r="41567" ht="15" customHeight="1"/>
    <row r="41568" ht="15" customHeight="1"/>
    <row r="41569" ht="15" customHeight="1"/>
    <row r="41570" ht="15" customHeight="1"/>
    <row r="41571" ht="15" customHeight="1"/>
    <row r="41572" ht="15" customHeight="1"/>
    <row r="41573" ht="15" customHeight="1"/>
    <row r="41574" ht="15" customHeight="1"/>
    <row r="41575" ht="15" customHeight="1"/>
    <row r="41576" ht="15" customHeight="1"/>
    <row r="41577" ht="15" customHeight="1"/>
    <row r="41578" ht="15" customHeight="1"/>
    <row r="41579" ht="15" customHeight="1"/>
    <row r="41580" ht="15" customHeight="1"/>
    <row r="41581" ht="15" customHeight="1"/>
    <row r="41582" ht="15" customHeight="1"/>
    <row r="41583" ht="15" customHeight="1"/>
    <row r="41584" ht="15" customHeight="1"/>
    <row r="41585" ht="15" customHeight="1"/>
    <row r="41586" ht="15" customHeight="1"/>
    <row r="41587" ht="15" customHeight="1"/>
    <row r="41588" ht="15" customHeight="1"/>
    <row r="41589" ht="15" customHeight="1"/>
    <row r="41590" ht="15" customHeight="1"/>
    <row r="41591" ht="15" customHeight="1"/>
    <row r="41592" ht="15" customHeight="1"/>
    <row r="41593" ht="15" customHeight="1"/>
    <row r="41594" ht="15" customHeight="1"/>
    <row r="41595" ht="15" customHeight="1"/>
    <row r="41596" ht="15" customHeight="1"/>
    <row r="41597" ht="15" customHeight="1"/>
    <row r="41598" ht="15" customHeight="1"/>
    <row r="41599" ht="15" customHeight="1"/>
    <row r="41600" ht="15" customHeight="1"/>
    <row r="41601" ht="15" customHeight="1"/>
    <row r="41602" ht="15" customHeight="1"/>
    <row r="41603" ht="15" customHeight="1"/>
    <row r="41604" ht="15" customHeight="1"/>
    <row r="41605" ht="15" customHeight="1"/>
    <row r="41606" ht="15" customHeight="1"/>
    <row r="41607" ht="15" customHeight="1"/>
    <row r="41608" ht="15" customHeight="1"/>
    <row r="41609" ht="15" customHeight="1"/>
    <row r="41610" ht="15" customHeight="1"/>
    <row r="41611" ht="15" customHeight="1"/>
    <row r="41612" ht="15" customHeight="1"/>
    <row r="41613" ht="15" customHeight="1"/>
    <row r="41614" ht="15" customHeight="1"/>
    <row r="41615" ht="15" customHeight="1"/>
    <row r="41616" ht="15" customHeight="1"/>
    <row r="41617" ht="15" customHeight="1"/>
    <row r="41618" ht="15" customHeight="1"/>
    <row r="41619" ht="15" customHeight="1"/>
    <row r="41620" ht="15" customHeight="1"/>
    <row r="41621" ht="15" customHeight="1"/>
    <row r="41622" ht="15" customHeight="1"/>
    <row r="41623" ht="15" customHeight="1"/>
    <row r="41624" ht="15" customHeight="1"/>
    <row r="41625" ht="15" customHeight="1"/>
    <row r="41626" ht="15" customHeight="1"/>
    <row r="41627" ht="15" customHeight="1"/>
    <row r="41628" ht="15" customHeight="1"/>
    <row r="41629" ht="15" customHeight="1"/>
    <row r="41630" ht="15" customHeight="1"/>
    <row r="41631" ht="15" customHeight="1"/>
    <row r="41632" ht="15" customHeight="1"/>
    <row r="41633" ht="15" customHeight="1"/>
    <row r="41634" ht="15" customHeight="1"/>
    <row r="41635" ht="15" customHeight="1"/>
    <row r="41636" ht="15" customHeight="1"/>
    <row r="41637" ht="15" customHeight="1"/>
    <row r="41638" ht="15" customHeight="1"/>
    <row r="41639" ht="15" customHeight="1"/>
    <row r="41640" ht="15" customHeight="1"/>
    <row r="41641" ht="15" customHeight="1"/>
    <row r="41642" ht="15" customHeight="1"/>
    <row r="41643" ht="15" customHeight="1"/>
    <row r="41644" ht="15" customHeight="1"/>
    <row r="41645" ht="15" customHeight="1"/>
    <row r="41646" ht="15" customHeight="1"/>
    <row r="41647" ht="15" customHeight="1"/>
    <row r="41648" ht="15" customHeight="1"/>
    <row r="41649" ht="15" customHeight="1"/>
    <row r="41650" ht="15" customHeight="1"/>
    <row r="41651" ht="15" customHeight="1"/>
    <row r="41652" ht="15" customHeight="1"/>
    <row r="41653" ht="15" customHeight="1"/>
    <row r="41654" ht="15" customHeight="1"/>
    <row r="41655" ht="15" customHeight="1"/>
    <row r="41656" ht="15" customHeight="1"/>
    <row r="41657" ht="15" customHeight="1"/>
    <row r="41658" ht="15" customHeight="1"/>
    <row r="41659" ht="15" customHeight="1"/>
    <row r="41660" ht="15" customHeight="1"/>
    <row r="41661" ht="15" customHeight="1"/>
    <row r="41662" ht="15" customHeight="1"/>
    <row r="41663" ht="15" customHeight="1"/>
    <row r="41664" ht="15" customHeight="1"/>
    <row r="41665" ht="15" customHeight="1"/>
    <row r="41666" ht="15" customHeight="1"/>
    <row r="41667" ht="15" customHeight="1"/>
    <row r="41668" ht="15" customHeight="1"/>
    <row r="41669" ht="15" customHeight="1"/>
    <row r="41670" ht="15" customHeight="1"/>
    <row r="41671" ht="15" customHeight="1"/>
    <row r="41672" ht="15" customHeight="1"/>
    <row r="41673" ht="15" customHeight="1"/>
    <row r="41674" ht="15" customHeight="1"/>
    <row r="41675" ht="15" customHeight="1"/>
    <row r="41676" ht="15" customHeight="1"/>
    <row r="41677" ht="15" customHeight="1"/>
    <row r="41678" ht="15" customHeight="1"/>
    <row r="41679" ht="15" customHeight="1"/>
    <row r="41680" ht="15" customHeight="1"/>
    <row r="41681" ht="15" customHeight="1"/>
    <row r="41682" ht="15" customHeight="1"/>
    <row r="41683" ht="15" customHeight="1"/>
    <row r="41684" ht="15" customHeight="1"/>
    <row r="41685" ht="15" customHeight="1"/>
    <row r="41686" ht="15" customHeight="1"/>
    <row r="41687" ht="15" customHeight="1"/>
    <row r="41688" ht="15" customHeight="1"/>
    <row r="41689" ht="15" customHeight="1"/>
    <row r="41690" ht="15" customHeight="1"/>
    <row r="41691" ht="15" customHeight="1"/>
    <row r="41692" ht="15" customHeight="1"/>
    <row r="41693" ht="15" customHeight="1"/>
    <row r="41694" ht="15" customHeight="1"/>
    <row r="41695" ht="15" customHeight="1"/>
    <row r="41696" ht="15" customHeight="1"/>
    <row r="41697" ht="15" customHeight="1"/>
    <row r="41698" ht="15" customHeight="1"/>
    <row r="41699" ht="15" customHeight="1"/>
    <row r="41700" ht="15" customHeight="1"/>
    <row r="41701" ht="15" customHeight="1"/>
    <row r="41702" ht="15" customHeight="1"/>
    <row r="41703" ht="15" customHeight="1"/>
    <row r="41704" ht="15" customHeight="1"/>
    <row r="41705" ht="15" customHeight="1"/>
    <row r="41706" ht="15" customHeight="1"/>
    <row r="41707" ht="15" customHeight="1"/>
    <row r="41708" ht="15" customHeight="1"/>
    <row r="41709" ht="15" customHeight="1"/>
    <row r="41710" ht="15" customHeight="1"/>
    <row r="41711" ht="15" customHeight="1"/>
    <row r="41712" ht="15" customHeight="1"/>
    <row r="41713" ht="15" customHeight="1"/>
    <row r="41714" ht="15" customHeight="1"/>
    <row r="41715" ht="15" customHeight="1"/>
    <row r="41716" ht="15" customHeight="1"/>
    <row r="41717" ht="15" customHeight="1"/>
    <row r="41718" ht="15" customHeight="1"/>
    <row r="41719" ht="15" customHeight="1"/>
    <row r="41720" ht="15" customHeight="1"/>
    <row r="41721" ht="15" customHeight="1"/>
    <row r="41722" ht="15" customHeight="1"/>
    <row r="41723" ht="15" customHeight="1"/>
    <row r="41724" ht="15" customHeight="1"/>
    <row r="41725" ht="15" customHeight="1"/>
    <row r="41726" ht="15" customHeight="1"/>
    <row r="41727" ht="15" customHeight="1"/>
    <row r="41728" ht="15" customHeight="1"/>
    <row r="41729" ht="15" customHeight="1"/>
    <row r="41730" ht="15" customHeight="1"/>
    <row r="41731" ht="15" customHeight="1"/>
    <row r="41732" ht="15" customHeight="1"/>
    <row r="41733" ht="15" customHeight="1"/>
    <row r="41734" ht="15" customHeight="1"/>
    <row r="41735" ht="15" customHeight="1"/>
    <row r="41736" ht="15" customHeight="1"/>
    <row r="41737" ht="15" customHeight="1"/>
    <row r="41738" ht="15" customHeight="1"/>
    <row r="41739" ht="15" customHeight="1"/>
    <row r="41740" ht="15" customHeight="1"/>
    <row r="41741" ht="15" customHeight="1"/>
    <row r="41742" ht="15" customHeight="1"/>
    <row r="41743" ht="15" customHeight="1"/>
    <row r="41744" ht="15" customHeight="1"/>
    <row r="41745" ht="15" customHeight="1"/>
    <row r="41746" ht="15" customHeight="1"/>
    <row r="41747" ht="15" customHeight="1"/>
    <row r="41748" ht="15" customHeight="1"/>
    <row r="41749" ht="15" customHeight="1"/>
    <row r="41750" ht="15" customHeight="1"/>
    <row r="41751" ht="15" customHeight="1"/>
    <row r="41752" ht="15" customHeight="1"/>
    <row r="41753" ht="15" customHeight="1"/>
    <row r="41754" ht="15" customHeight="1"/>
    <row r="41755" ht="15" customHeight="1"/>
    <row r="41756" ht="15" customHeight="1"/>
    <row r="41757" ht="15" customHeight="1"/>
    <row r="41758" ht="15" customHeight="1"/>
    <row r="41759" ht="15" customHeight="1"/>
    <row r="41760" ht="15" customHeight="1"/>
    <row r="41761" ht="15" customHeight="1"/>
    <row r="41762" ht="15" customHeight="1"/>
    <row r="41763" ht="15" customHeight="1"/>
    <row r="41764" ht="15" customHeight="1"/>
    <row r="41765" ht="15" customHeight="1"/>
    <row r="41766" ht="15" customHeight="1"/>
    <row r="41767" ht="15" customHeight="1"/>
    <row r="41768" ht="15" customHeight="1"/>
    <row r="41769" ht="15" customHeight="1"/>
    <row r="41770" ht="15" customHeight="1"/>
    <row r="41771" ht="15" customHeight="1"/>
    <row r="41772" ht="15" customHeight="1"/>
    <row r="41773" ht="15" customHeight="1"/>
    <row r="41774" ht="15" customHeight="1"/>
    <row r="41775" ht="15" customHeight="1"/>
    <row r="41776" ht="15" customHeight="1"/>
    <row r="41777" ht="15" customHeight="1"/>
    <row r="41778" ht="15" customHeight="1"/>
    <row r="41779" ht="15" customHeight="1"/>
    <row r="41780" ht="15" customHeight="1"/>
    <row r="41781" ht="15" customHeight="1"/>
    <row r="41782" ht="15" customHeight="1"/>
    <row r="41783" ht="15" customHeight="1"/>
    <row r="41784" ht="15" customHeight="1"/>
    <row r="41785" ht="15" customHeight="1"/>
    <row r="41786" ht="15" customHeight="1"/>
    <row r="41787" ht="15" customHeight="1"/>
    <row r="41788" ht="15" customHeight="1"/>
    <row r="41789" ht="15" customHeight="1"/>
    <row r="41790" ht="15" customHeight="1"/>
    <row r="41791" ht="15" customHeight="1"/>
    <row r="41792" ht="15" customHeight="1"/>
    <row r="41793" ht="15" customHeight="1"/>
    <row r="41794" ht="15" customHeight="1"/>
    <row r="41795" ht="15" customHeight="1"/>
    <row r="41796" ht="15" customHeight="1"/>
    <row r="41797" ht="15" customHeight="1"/>
    <row r="41798" ht="15" customHeight="1"/>
    <row r="41799" ht="15" customHeight="1"/>
    <row r="41800" ht="15" customHeight="1"/>
    <row r="41801" ht="15" customHeight="1"/>
    <row r="41802" ht="15" customHeight="1"/>
    <row r="41803" ht="15" customHeight="1"/>
    <row r="41804" ht="15" customHeight="1"/>
    <row r="41805" ht="15" customHeight="1"/>
    <row r="41806" ht="15" customHeight="1"/>
    <row r="41807" ht="15" customHeight="1"/>
    <row r="41808" ht="15" customHeight="1"/>
    <row r="41809" ht="15" customHeight="1"/>
    <row r="41810" ht="15" customHeight="1"/>
    <row r="41811" ht="15" customHeight="1"/>
    <row r="41812" ht="15" customHeight="1"/>
    <row r="41813" ht="15" customHeight="1"/>
    <row r="41814" ht="15" customHeight="1"/>
    <row r="41815" ht="15" customHeight="1"/>
    <row r="41816" ht="15" customHeight="1"/>
    <row r="41817" ht="15" customHeight="1"/>
    <row r="41818" ht="15" customHeight="1"/>
    <row r="41819" ht="15" customHeight="1"/>
    <row r="41820" ht="15" customHeight="1"/>
    <row r="41821" ht="15" customHeight="1"/>
    <row r="41822" ht="15" customHeight="1"/>
    <row r="41823" ht="15" customHeight="1"/>
    <row r="41824" ht="15" customHeight="1"/>
    <row r="41825" ht="15" customHeight="1"/>
    <row r="41826" ht="15" customHeight="1"/>
    <row r="41827" ht="15" customHeight="1"/>
    <row r="41828" ht="15" customHeight="1"/>
    <row r="41829" ht="15" customHeight="1"/>
    <row r="41830" ht="15" customHeight="1"/>
    <row r="41831" ht="15" customHeight="1"/>
    <row r="41832" ht="15" customHeight="1"/>
    <row r="41833" ht="15" customHeight="1"/>
    <row r="41834" ht="15" customHeight="1"/>
    <row r="41835" ht="15" customHeight="1"/>
    <row r="41836" ht="15" customHeight="1"/>
    <row r="41837" ht="15" customHeight="1"/>
    <row r="41838" ht="15" customHeight="1"/>
    <row r="41839" ht="15" customHeight="1"/>
    <row r="41840" ht="15" customHeight="1"/>
    <row r="41841" ht="15" customHeight="1"/>
    <row r="41842" ht="15" customHeight="1"/>
    <row r="41843" ht="15" customHeight="1"/>
    <row r="41844" ht="15" customHeight="1"/>
    <row r="41845" ht="15" customHeight="1"/>
    <row r="41846" ht="15" customHeight="1"/>
    <row r="41847" ht="15" customHeight="1"/>
    <row r="41848" ht="15" customHeight="1"/>
    <row r="41849" ht="15" customHeight="1"/>
    <row r="41850" ht="15" customHeight="1"/>
    <row r="41851" ht="15" customHeight="1"/>
    <row r="41852" ht="15" customHeight="1"/>
    <row r="41853" ht="15" customHeight="1"/>
    <row r="41854" ht="15" customHeight="1"/>
    <row r="41855" ht="15" customHeight="1"/>
    <row r="41856" ht="15" customHeight="1"/>
    <row r="41857" ht="15" customHeight="1"/>
    <row r="41858" ht="15" customHeight="1"/>
    <row r="41859" ht="15" customHeight="1"/>
    <row r="41860" ht="15" customHeight="1"/>
    <row r="41861" ht="15" customHeight="1"/>
    <row r="41862" ht="15" customHeight="1"/>
    <row r="41863" ht="15" customHeight="1"/>
    <row r="41864" ht="15" customHeight="1"/>
    <row r="41865" ht="15" customHeight="1"/>
    <row r="41866" ht="15" customHeight="1"/>
    <row r="41867" ht="15" customHeight="1"/>
    <row r="41868" ht="15" customHeight="1"/>
    <row r="41869" ht="15" customHeight="1"/>
    <row r="41870" ht="15" customHeight="1"/>
    <row r="41871" ht="15" customHeight="1"/>
    <row r="41872" ht="15" customHeight="1"/>
    <row r="41873" ht="15" customHeight="1"/>
    <row r="41874" ht="15" customHeight="1"/>
    <row r="41875" ht="15" customHeight="1"/>
    <row r="41876" ht="15" customHeight="1"/>
    <row r="41877" ht="15" customHeight="1"/>
    <row r="41878" ht="15" customHeight="1"/>
    <row r="41879" ht="15" customHeight="1"/>
    <row r="41880" ht="15" customHeight="1"/>
    <row r="41881" ht="15" customHeight="1"/>
    <row r="41882" ht="15" customHeight="1"/>
    <row r="41883" ht="15" customHeight="1"/>
    <row r="41884" ht="15" customHeight="1"/>
    <row r="41885" ht="15" customHeight="1"/>
    <row r="41886" ht="15" customHeight="1"/>
    <row r="41887" ht="15" customHeight="1"/>
    <row r="41888" ht="15" customHeight="1"/>
    <row r="41889" ht="15" customHeight="1"/>
    <row r="41890" ht="15" customHeight="1"/>
    <row r="41891" ht="15" customHeight="1"/>
    <row r="41892" ht="15" customHeight="1"/>
    <row r="41893" ht="15" customHeight="1"/>
    <row r="41894" ht="15" customHeight="1"/>
    <row r="41895" ht="15" customHeight="1"/>
    <row r="41896" ht="15" customHeight="1"/>
    <row r="41897" ht="15" customHeight="1"/>
    <row r="41898" ht="15" customHeight="1"/>
    <row r="41899" ht="15" customHeight="1"/>
    <row r="41900" ht="15" customHeight="1"/>
    <row r="41901" ht="15" customHeight="1"/>
    <row r="41902" ht="15" customHeight="1"/>
    <row r="41903" ht="15" customHeight="1"/>
    <row r="41904" ht="15" customHeight="1"/>
    <row r="41905" ht="15" customHeight="1"/>
    <row r="41906" ht="15" customHeight="1"/>
    <row r="41907" ht="15" customHeight="1"/>
    <row r="41908" ht="15" customHeight="1"/>
    <row r="41909" ht="15" customHeight="1"/>
    <row r="41910" ht="15" customHeight="1"/>
    <row r="41911" ht="15" customHeight="1"/>
    <row r="41912" ht="15" customHeight="1"/>
    <row r="41913" ht="15" customHeight="1"/>
    <row r="41914" ht="15" customHeight="1"/>
    <row r="41915" ht="15" customHeight="1"/>
    <row r="41916" ht="15" customHeight="1"/>
    <row r="41917" ht="15" customHeight="1"/>
    <row r="41918" ht="15" customHeight="1"/>
    <row r="41919" ht="15" customHeight="1"/>
    <row r="41920" ht="15" customHeight="1"/>
    <row r="41921" ht="15" customHeight="1"/>
    <row r="41922" ht="15" customHeight="1"/>
    <row r="41923" ht="15" customHeight="1"/>
    <row r="41924" ht="15" customHeight="1"/>
    <row r="41925" ht="15" customHeight="1"/>
    <row r="41926" ht="15" customHeight="1"/>
    <row r="41927" ht="15" customHeight="1"/>
    <row r="41928" ht="15" customHeight="1"/>
    <row r="41929" ht="15" customHeight="1"/>
    <row r="41930" ht="15" customHeight="1"/>
    <row r="41931" ht="15" customHeight="1"/>
    <row r="41932" ht="15" customHeight="1"/>
    <row r="41933" ht="15" customHeight="1"/>
    <row r="41934" ht="15" customHeight="1"/>
    <row r="41935" ht="15" customHeight="1"/>
    <row r="41936" ht="15" customHeight="1"/>
    <row r="41937" ht="15" customHeight="1"/>
    <row r="41938" ht="15" customHeight="1"/>
    <row r="41939" ht="15" customHeight="1"/>
    <row r="41940" ht="15" customHeight="1"/>
    <row r="41941" ht="15" customHeight="1"/>
    <row r="41942" ht="15" customHeight="1"/>
    <row r="41943" ht="15" customHeight="1"/>
    <row r="41944" ht="15" customHeight="1"/>
    <row r="41945" ht="15" customHeight="1"/>
    <row r="41946" ht="15" customHeight="1"/>
    <row r="41947" ht="15" customHeight="1"/>
    <row r="41948" ht="15" customHeight="1"/>
    <row r="41949" ht="15" customHeight="1"/>
    <row r="41950" ht="15" customHeight="1"/>
    <row r="41951" ht="15" customHeight="1"/>
    <row r="41952" ht="15" customHeight="1"/>
    <row r="41953" ht="15" customHeight="1"/>
    <row r="41954" ht="15" customHeight="1"/>
    <row r="41955" ht="15" customHeight="1"/>
    <row r="41956" ht="15" customHeight="1"/>
    <row r="41957" ht="15" customHeight="1"/>
    <row r="41958" ht="15" customHeight="1"/>
    <row r="41959" ht="15" customHeight="1"/>
    <row r="41960" ht="15" customHeight="1"/>
    <row r="41961" ht="15" customHeight="1"/>
    <row r="41962" ht="15" customHeight="1"/>
    <row r="41963" ht="15" customHeight="1"/>
    <row r="41964" ht="15" customHeight="1"/>
    <row r="41965" ht="15" customHeight="1"/>
    <row r="41966" ht="15" customHeight="1"/>
    <row r="41967" ht="15" customHeight="1"/>
    <row r="41968" ht="15" customHeight="1"/>
    <row r="41969" ht="15" customHeight="1"/>
    <row r="41970" ht="15" customHeight="1"/>
    <row r="41971" ht="15" customHeight="1"/>
    <row r="41972" ht="15" customHeight="1"/>
    <row r="41973" ht="15" customHeight="1"/>
    <row r="41974" ht="15" customHeight="1"/>
    <row r="41975" ht="15" customHeight="1"/>
    <row r="41976" ht="15" customHeight="1"/>
    <row r="41977" ht="15" customHeight="1"/>
    <row r="41978" ht="15" customHeight="1"/>
    <row r="41979" ht="15" customHeight="1"/>
    <row r="41980" ht="15" customHeight="1"/>
    <row r="41981" ht="15" customHeight="1"/>
    <row r="41982" ht="15" customHeight="1"/>
    <row r="41983" ht="15" customHeight="1"/>
    <row r="41984" ht="15" customHeight="1"/>
    <row r="41985" ht="15" customHeight="1"/>
    <row r="41986" ht="15" customHeight="1"/>
    <row r="41987" ht="15" customHeight="1"/>
    <row r="41988" ht="15" customHeight="1"/>
    <row r="41989" ht="15" customHeight="1"/>
    <row r="41990" ht="15" customHeight="1"/>
    <row r="41991" ht="15" customHeight="1"/>
    <row r="41992" ht="15" customHeight="1"/>
    <row r="41993" ht="15" customHeight="1"/>
    <row r="41994" ht="15" customHeight="1"/>
    <row r="41995" ht="15" customHeight="1"/>
    <row r="41996" ht="15" customHeight="1"/>
    <row r="41997" ht="15" customHeight="1"/>
    <row r="41998" ht="15" customHeight="1"/>
    <row r="41999" ht="15" customHeight="1"/>
    <row r="42000" ht="15" customHeight="1"/>
    <row r="42001" ht="15" customHeight="1"/>
    <row r="42002" ht="15" customHeight="1"/>
    <row r="42003" ht="15" customHeight="1"/>
    <row r="42004" ht="15" customHeight="1"/>
    <row r="42005" ht="15" customHeight="1"/>
    <row r="42006" ht="15" customHeight="1"/>
    <row r="42007" ht="15" customHeight="1"/>
    <row r="42008" ht="15" customHeight="1"/>
    <row r="42009" ht="15" customHeight="1"/>
    <row r="42010" ht="15" customHeight="1"/>
    <row r="42011" ht="15" customHeight="1"/>
    <row r="42012" ht="15" customHeight="1"/>
    <row r="42013" ht="15" customHeight="1"/>
    <row r="42014" ht="15" customHeight="1"/>
    <row r="42015" ht="15" customHeight="1"/>
    <row r="42016" ht="15" customHeight="1"/>
    <row r="42017" ht="15" customHeight="1"/>
    <row r="42018" ht="15" customHeight="1"/>
    <row r="42019" ht="15" customHeight="1"/>
    <row r="42020" ht="15" customHeight="1"/>
    <row r="42021" ht="15" customHeight="1"/>
    <row r="42022" ht="15" customHeight="1"/>
    <row r="42023" ht="15" customHeight="1"/>
    <row r="42024" ht="15" customHeight="1"/>
    <row r="42025" ht="15" customHeight="1"/>
    <row r="42026" ht="15" customHeight="1"/>
    <row r="42027" ht="15" customHeight="1"/>
    <row r="42028" ht="15" customHeight="1"/>
    <row r="42029" ht="15" customHeight="1"/>
    <row r="42030" ht="15" customHeight="1"/>
    <row r="42031" ht="15" customHeight="1"/>
    <row r="42032" ht="15" customHeight="1"/>
    <row r="42033" ht="15" customHeight="1"/>
    <row r="42034" ht="15" customHeight="1"/>
    <row r="42035" ht="15" customHeight="1"/>
    <row r="42036" ht="15" customHeight="1"/>
    <row r="42037" ht="15" customHeight="1"/>
    <row r="42038" ht="15" customHeight="1"/>
    <row r="42039" ht="15" customHeight="1"/>
    <row r="42040" ht="15" customHeight="1"/>
    <row r="42041" ht="15" customHeight="1"/>
    <row r="42042" ht="15" customHeight="1"/>
    <row r="42043" ht="15" customHeight="1"/>
    <row r="42044" ht="15" customHeight="1"/>
    <row r="42045" ht="15" customHeight="1"/>
    <row r="42046" ht="15" customHeight="1"/>
    <row r="42047" ht="15" customHeight="1"/>
    <row r="42048" ht="15" customHeight="1"/>
    <row r="42049" ht="15" customHeight="1"/>
    <row r="42050" ht="15" customHeight="1"/>
    <row r="42051" ht="15" customHeight="1"/>
    <row r="42052" ht="15" customHeight="1"/>
    <row r="42053" ht="15" customHeight="1"/>
    <row r="42054" ht="15" customHeight="1"/>
    <row r="42055" ht="15" customHeight="1"/>
    <row r="42056" ht="15" customHeight="1"/>
    <row r="42057" ht="15" customHeight="1"/>
    <row r="42058" ht="15" customHeight="1"/>
    <row r="42059" ht="15" customHeight="1"/>
    <row r="42060" ht="15" customHeight="1"/>
    <row r="42061" ht="15" customHeight="1"/>
    <row r="42062" ht="15" customHeight="1"/>
    <row r="42063" ht="15" customHeight="1"/>
    <row r="42064" ht="15" customHeight="1"/>
    <row r="42065" ht="15" customHeight="1"/>
    <row r="42066" ht="15" customHeight="1"/>
    <row r="42067" ht="15" customHeight="1"/>
    <row r="42068" ht="15" customHeight="1"/>
    <row r="42069" ht="15" customHeight="1"/>
    <row r="42070" ht="15" customHeight="1"/>
    <row r="42071" ht="15" customHeight="1"/>
    <row r="42072" ht="15" customHeight="1"/>
    <row r="42073" ht="15" customHeight="1"/>
    <row r="42074" ht="15" customHeight="1"/>
    <row r="42075" ht="15" customHeight="1"/>
    <row r="42076" ht="15" customHeight="1"/>
    <row r="42077" ht="15" customHeight="1"/>
    <row r="42078" ht="15" customHeight="1"/>
    <row r="42079" ht="15" customHeight="1"/>
    <row r="42080" ht="15" customHeight="1"/>
    <row r="42081" ht="15" customHeight="1"/>
    <row r="42082" ht="15" customHeight="1"/>
    <row r="42083" ht="15" customHeight="1"/>
    <row r="42084" ht="15" customHeight="1"/>
    <row r="42085" ht="15" customHeight="1"/>
    <row r="42086" ht="15" customHeight="1"/>
    <row r="42087" ht="15" customHeight="1"/>
    <row r="42088" ht="15" customHeight="1"/>
    <row r="42089" ht="15" customHeight="1"/>
    <row r="42090" ht="15" customHeight="1"/>
    <row r="42091" ht="15" customHeight="1"/>
    <row r="42092" ht="15" customHeight="1"/>
    <row r="42093" ht="15" customHeight="1"/>
    <row r="42094" ht="15" customHeight="1"/>
    <row r="42095" ht="15" customHeight="1"/>
    <row r="42096" ht="15" customHeight="1"/>
    <row r="42097" ht="15" customHeight="1"/>
    <row r="42098" ht="15" customHeight="1"/>
    <row r="42099" ht="15" customHeight="1"/>
    <row r="42100" ht="15" customHeight="1"/>
    <row r="42101" ht="15" customHeight="1"/>
    <row r="42102" ht="15" customHeight="1"/>
    <row r="42103" ht="15" customHeight="1"/>
    <row r="42104" ht="15" customHeight="1"/>
    <row r="42105" ht="15" customHeight="1"/>
    <row r="42106" ht="15" customHeight="1"/>
    <row r="42107" ht="15" customHeight="1"/>
    <row r="42108" ht="15" customHeight="1"/>
    <row r="42109" ht="15" customHeight="1"/>
    <row r="42110" ht="15" customHeight="1"/>
    <row r="42111" ht="15" customHeight="1"/>
    <row r="42112" ht="15" customHeight="1"/>
    <row r="42113" ht="15" customHeight="1"/>
    <row r="42114" ht="15" customHeight="1"/>
    <row r="42115" ht="15" customHeight="1"/>
    <row r="42116" ht="15" customHeight="1"/>
    <row r="42117" ht="15" customHeight="1"/>
    <row r="42118" ht="15" customHeight="1"/>
    <row r="42119" ht="15" customHeight="1"/>
    <row r="42120" ht="15" customHeight="1"/>
    <row r="42121" ht="15" customHeight="1"/>
    <row r="42122" ht="15" customHeight="1"/>
    <row r="42123" ht="15" customHeight="1"/>
    <row r="42124" ht="15" customHeight="1"/>
    <row r="42125" ht="15" customHeight="1"/>
    <row r="42126" ht="15" customHeight="1"/>
    <row r="42127" ht="15" customHeight="1"/>
    <row r="42128" ht="15" customHeight="1"/>
    <row r="42129" ht="15" customHeight="1"/>
    <row r="42130" ht="15" customHeight="1"/>
    <row r="42131" ht="15" customHeight="1"/>
    <row r="42132" ht="15" customHeight="1"/>
    <row r="42133" ht="15" customHeight="1"/>
    <row r="42134" ht="15" customHeight="1"/>
    <row r="42135" ht="15" customHeight="1"/>
    <row r="42136" ht="15" customHeight="1"/>
    <row r="42137" ht="15" customHeight="1"/>
    <row r="42138" ht="15" customHeight="1"/>
    <row r="42139" ht="15" customHeight="1"/>
    <row r="42140" ht="15" customHeight="1"/>
    <row r="42141" ht="15" customHeight="1"/>
    <row r="42142" ht="15" customHeight="1"/>
    <row r="42143" ht="15" customHeight="1"/>
    <row r="42144" ht="15" customHeight="1"/>
    <row r="42145" ht="15" customHeight="1"/>
    <row r="42146" ht="15" customHeight="1"/>
    <row r="42147" ht="15" customHeight="1"/>
    <row r="42148" ht="15" customHeight="1"/>
    <row r="42149" ht="15" customHeight="1"/>
    <row r="42150" ht="15" customHeight="1"/>
    <row r="42151" ht="15" customHeight="1"/>
    <row r="42152" ht="15" customHeight="1"/>
    <row r="42153" ht="15" customHeight="1"/>
    <row r="42154" ht="15" customHeight="1"/>
    <row r="42155" ht="15" customHeight="1"/>
    <row r="42156" ht="15" customHeight="1"/>
    <row r="42157" ht="15" customHeight="1"/>
    <row r="42158" ht="15" customHeight="1"/>
    <row r="42159" ht="15" customHeight="1"/>
    <row r="42160" ht="15" customHeight="1"/>
    <row r="42161" ht="15" customHeight="1"/>
    <row r="42162" ht="15" customHeight="1"/>
    <row r="42163" ht="15" customHeight="1"/>
    <row r="42164" ht="15" customHeight="1"/>
    <row r="42165" ht="15" customHeight="1"/>
    <row r="42166" ht="15" customHeight="1"/>
    <row r="42167" ht="15" customHeight="1"/>
    <row r="42168" ht="15" customHeight="1"/>
    <row r="42169" ht="15" customHeight="1"/>
    <row r="42170" ht="15" customHeight="1"/>
    <row r="42171" ht="15" customHeight="1"/>
    <row r="42172" ht="15" customHeight="1"/>
    <row r="42173" ht="15" customHeight="1"/>
    <row r="42174" ht="15" customHeight="1"/>
    <row r="42175" ht="15" customHeight="1"/>
    <row r="42176" ht="15" customHeight="1"/>
    <row r="42177" ht="15" customHeight="1"/>
    <row r="42178" ht="15" customHeight="1"/>
    <row r="42179" ht="15" customHeight="1"/>
    <row r="42180" ht="15" customHeight="1"/>
    <row r="42181" ht="15" customHeight="1"/>
    <row r="42182" ht="15" customHeight="1"/>
    <row r="42183" ht="15" customHeight="1"/>
    <row r="42184" ht="15" customHeight="1"/>
    <row r="42185" ht="15" customHeight="1"/>
    <row r="42186" ht="15" customHeight="1"/>
    <row r="42187" ht="15" customHeight="1"/>
    <row r="42188" ht="15" customHeight="1"/>
    <row r="42189" ht="15" customHeight="1"/>
    <row r="42190" ht="15" customHeight="1"/>
    <row r="42191" ht="15" customHeight="1"/>
    <row r="42192" ht="15" customHeight="1"/>
    <row r="42193" ht="15" customHeight="1"/>
    <row r="42194" ht="15" customHeight="1"/>
    <row r="42195" ht="15" customHeight="1"/>
    <row r="42196" ht="15" customHeight="1"/>
    <row r="42197" ht="15" customHeight="1"/>
    <row r="42198" ht="15" customHeight="1"/>
    <row r="42199" ht="15" customHeight="1"/>
    <row r="42200" ht="15" customHeight="1"/>
    <row r="42201" ht="15" customHeight="1"/>
    <row r="42202" ht="15" customHeight="1"/>
    <row r="42203" ht="15" customHeight="1"/>
    <row r="42204" ht="15" customHeight="1"/>
    <row r="42205" ht="15" customHeight="1"/>
    <row r="42206" ht="15" customHeight="1"/>
    <row r="42207" ht="15" customHeight="1"/>
    <row r="42208" ht="15" customHeight="1"/>
    <row r="42209" ht="15" customHeight="1"/>
    <row r="42210" ht="15" customHeight="1"/>
    <row r="42211" ht="15" customHeight="1"/>
    <row r="42212" ht="15" customHeight="1"/>
    <row r="42213" ht="15" customHeight="1"/>
    <row r="42214" ht="15" customHeight="1"/>
    <row r="42215" ht="15" customHeight="1"/>
    <row r="42216" ht="15" customHeight="1"/>
    <row r="42217" ht="15" customHeight="1"/>
    <row r="42218" ht="15" customHeight="1"/>
    <row r="42219" ht="15" customHeight="1"/>
    <row r="42220" ht="15" customHeight="1"/>
    <row r="42221" ht="15" customHeight="1"/>
    <row r="42222" ht="15" customHeight="1"/>
    <row r="42223" ht="15" customHeight="1"/>
    <row r="42224" ht="15" customHeight="1"/>
    <row r="42225" ht="15" customHeight="1"/>
    <row r="42226" ht="15" customHeight="1"/>
    <row r="42227" ht="15" customHeight="1"/>
    <row r="42228" ht="15" customHeight="1"/>
    <row r="42229" ht="15" customHeight="1"/>
    <row r="42230" ht="15" customHeight="1"/>
    <row r="42231" ht="15" customHeight="1"/>
    <row r="42232" ht="15" customHeight="1"/>
    <row r="42233" ht="15" customHeight="1"/>
    <row r="42234" ht="15" customHeight="1"/>
    <row r="42235" ht="15" customHeight="1"/>
    <row r="42236" ht="15" customHeight="1"/>
    <row r="42237" ht="15" customHeight="1"/>
    <row r="42238" ht="15" customHeight="1"/>
    <row r="42239" ht="15" customHeight="1"/>
    <row r="42240" ht="15" customHeight="1"/>
    <row r="42241" ht="15" customHeight="1"/>
    <row r="42242" ht="15" customHeight="1"/>
    <row r="42243" ht="15" customHeight="1"/>
    <row r="42244" ht="15" customHeight="1"/>
    <row r="42245" ht="15" customHeight="1"/>
    <row r="42246" ht="15" customHeight="1"/>
    <row r="42247" ht="15" customHeight="1"/>
    <row r="42248" ht="15" customHeight="1"/>
    <row r="42249" ht="15" customHeight="1"/>
    <row r="42250" ht="15" customHeight="1"/>
    <row r="42251" ht="15" customHeight="1"/>
    <row r="42252" ht="15" customHeight="1"/>
    <row r="42253" ht="15" customHeight="1"/>
    <row r="42254" ht="15" customHeight="1"/>
    <row r="42255" ht="15" customHeight="1"/>
    <row r="42256" ht="15" customHeight="1"/>
    <row r="42257" ht="15" customHeight="1"/>
    <row r="42258" ht="15" customHeight="1"/>
    <row r="42259" ht="15" customHeight="1"/>
    <row r="42260" ht="15" customHeight="1"/>
    <row r="42261" ht="15" customHeight="1"/>
    <row r="42262" ht="15" customHeight="1"/>
    <row r="42263" ht="15" customHeight="1"/>
    <row r="42264" ht="15" customHeight="1"/>
    <row r="42265" ht="15" customHeight="1"/>
    <row r="42266" ht="15" customHeight="1"/>
    <row r="42267" ht="15" customHeight="1"/>
    <row r="42268" ht="15" customHeight="1"/>
    <row r="42269" ht="15" customHeight="1"/>
    <row r="42270" ht="15" customHeight="1"/>
    <row r="42271" ht="15" customHeight="1"/>
    <row r="42272" ht="15" customHeight="1"/>
    <row r="42273" ht="15" customHeight="1"/>
    <row r="42274" ht="15" customHeight="1"/>
    <row r="42275" ht="15" customHeight="1"/>
    <row r="42276" ht="15" customHeight="1"/>
    <row r="42277" ht="15" customHeight="1"/>
    <row r="42278" ht="15" customHeight="1"/>
    <row r="42279" ht="15" customHeight="1"/>
    <row r="42280" ht="15" customHeight="1"/>
    <row r="42281" ht="15" customHeight="1"/>
    <row r="42282" ht="15" customHeight="1"/>
    <row r="42283" ht="15" customHeight="1"/>
    <row r="42284" ht="15" customHeight="1"/>
    <row r="42285" ht="15" customHeight="1"/>
    <row r="42286" ht="15" customHeight="1"/>
    <row r="42287" ht="15" customHeight="1"/>
    <row r="42288" ht="15" customHeight="1"/>
    <row r="42289" ht="15" customHeight="1"/>
    <row r="42290" ht="15" customHeight="1"/>
    <row r="42291" ht="15" customHeight="1"/>
    <row r="42292" ht="15" customHeight="1"/>
    <row r="42293" ht="15" customHeight="1"/>
    <row r="42294" ht="15" customHeight="1"/>
    <row r="42295" ht="15" customHeight="1"/>
    <row r="42296" ht="15" customHeight="1"/>
    <row r="42297" ht="15" customHeight="1"/>
    <row r="42298" ht="15" customHeight="1"/>
    <row r="42299" ht="15" customHeight="1"/>
    <row r="42300" ht="15" customHeight="1"/>
    <row r="42301" ht="15" customHeight="1"/>
    <row r="42302" ht="15" customHeight="1"/>
    <row r="42303" ht="15" customHeight="1"/>
    <row r="42304" ht="15" customHeight="1"/>
    <row r="42305" ht="15" customHeight="1"/>
    <row r="42306" ht="15" customHeight="1"/>
    <row r="42307" ht="15" customHeight="1"/>
    <row r="42308" ht="15" customHeight="1"/>
    <row r="42309" ht="15" customHeight="1"/>
    <row r="42310" ht="15" customHeight="1"/>
    <row r="42311" ht="15" customHeight="1"/>
    <row r="42312" ht="15" customHeight="1"/>
    <row r="42313" ht="15" customHeight="1"/>
    <row r="42314" ht="15" customHeight="1"/>
    <row r="42315" ht="15" customHeight="1"/>
    <row r="42316" ht="15" customHeight="1"/>
    <row r="42317" ht="15" customHeight="1"/>
    <row r="42318" ht="15" customHeight="1"/>
    <row r="42319" ht="15" customHeight="1"/>
    <row r="42320" ht="15" customHeight="1"/>
    <row r="42321" ht="15" customHeight="1"/>
    <row r="42322" ht="15" customHeight="1"/>
    <row r="42323" ht="15" customHeight="1"/>
    <row r="42324" ht="15" customHeight="1"/>
    <row r="42325" ht="15" customHeight="1"/>
    <row r="42326" ht="15" customHeight="1"/>
    <row r="42327" ht="15" customHeight="1"/>
    <row r="42328" ht="15" customHeight="1"/>
    <row r="42329" ht="15" customHeight="1"/>
    <row r="42330" ht="15" customHeight="1"/>
    <row r="42331" ht="15" customHeight="1"/>
    <row r="42332" ht="15" customHeight="1"/>
    <row r="42333" ht="15" customHeight="1"/>
    <row r="42334" ht="15" customHeight="1"/>
    <row r="42335" ht="15" customHeight="1"/>
    <row r="42336" ht="15" customHeight="1"/>
    <row r="42337" ht="15" customHeight="1"/>
    <row r="42338" ht="15" customHeight="1"/>
    <row r="42339" ht="15" customHeight="1"/>
    <row r="42340" ht="15" customHeight="1"/>
    <row r="42341" ht="15" customHeight="1"/>
    <row r="42342" ht="15" customHeight="1"/>
    <row r="42343" ht="15" customHeight="1"/>
    <row r="42344" ht="15" customHeight="1"/>
    <row r="42345" ht="15" customHeight="1"/>
    <row r="42346" ht="15" customHeight="1"/>
    <row r="42347" ht="15" customHeight="1"/>
    <row r="42348" ht="15" customHeight="1"/>
    <row r="42349" ht="15" customHeight="1"/>
    <row r="42350" ht="15" customHeight="1"/>
    <row r="42351" ht="15" customHeight="1"/>
    <row r="42352" ht="15" customHeight="1"/>
    <row r="42353" ht="15" customHeight="1"/>
    <row r="42354" ht="15" customHeight="1"/>
    <row r="42355" ht="15" customHeight="1"/>
    <row r="42356" ht="15" customHeight="1"/>
    <row r="42357" ht="15" customHeight="1"/>
    <row r="42358" ht="15" customHeight="1"/>
    <row r="42359" ht="15" customHeight="1"/>
    <row r="42360" ht="15" customHeight="1"/>
    <row r="42361" ht="15" customHeight="1"/>
    <row r="42362" ht="15" customHeight="1"/>
    <row r="42363" ht="15" customHeight="1"/>
    <row r="42364" ht="15" customHeight="1"/>
    <row r="42365" ht="15" customHeight="1"/>
    <row r="42366" ht="15" customHeight="1"/>
    <row r="42367" ht="15" customHeight="1"/>
    <row r="42368" ht="15" customHeight="1"/>
    <row r="42369" ht="15" customHeight="1"/>
    <row r="42370" ht="15" customHeight="1"/>
    <row r="42371" ht="15" customHeight="1"/>
    <row r="42372" ht="15" customHeight="1"/>
    <row r="42373" ht="15" customHeight="1"/>
    <row r="42374" ht="15" customHeight="1"/>
    <row r="42375" ht="15" customHeight="1"/>
    <row r="42376" ht="15" customHeight="1"/>
    <row r="42377" ht="15" customHeight="1"/>
    <row r="42378" ht="15" customHeight="1"/>
    <row r="42379" ht="15" customHeight="1"/>
    <row r="42380" ht="15" customHeight="1"/>
    <row r="42381" ht="15" customHeight="1"/>
    <row r="42382" ht="15" customHeight="1"/>
    <row r="42383" ht="15" customHeight="1"/>
    <row r="42384" ht="15" customHeight="1"/>
    <row r="42385" ht="15" customHeight="1"/>
    <row r="42386" ht="15" customHeight="1"/>
    <row r="42387" ht="15" customHeight="1"/>
    <row r="42388" ht="15" customHeight="1"/>
    <row r="42389" ht="15" customHeight="1"/>
    <row r="42390" ht="15" customHeight="1"/>
    <row r="42391" ht="15" customHeight="1"/>
    <row r="42392" ht="15" customHeight="1"/>
    <row r="42393" ht="15" customHeight="1"/>
    <row r="42394" ht="15" customHeight="1"/>
    <row r="42395" ht="15" customHeight="1"/>
    <row r="42396" ht="15" customHeight="1"/>
    <row r="42397" ht="15" customHeight="1"/>
    <row r="42398" ht="15" customHeight="1"/>
    <row r="42399" ht="15" customHeight="1"/>
    <row r="42400" ht="15" customHeight="1"/>
    <row r="42401" ht="15" customHeight="1"/>
    <row r="42402" ht="15" customHeight="1"/>
    <row r="42403" ht="15" customHeight="1"/>
    <row r="42404" ht="15" customHeight="1"/>
    <row r="42405" ht="15" customHeight="1"/>
    <row r="42406" ht="15" customHeight="1"/>
    <row r="42407" ht="15" customHeight="1"/>
    <row r="42408" ht="15" customHeight="1"/>
    <row r="42409" ht="15" customHeight="1"/>
    <row r="42410" ht="15" customHeight="1"/>
    <row r="42411" ht="15" customHeight="1"/>
    <row r="42412" ht="15" customHeight="1"/>
    <row r="42413" ht="15" customHeight="1"/>
    <row r="42414" ht="15" customHeight="1"/>
    <row r="42415" ht="15" customHeight="1"/>
    <row r="42416" ht="15" customHeight="1"/>
    <row r="42417" ht="15" customHeight="1"/>
    <row r="42418" ht="15" customHeight="1"/>
    <row r="42419" ht="15" customHeight="1"/>
    <row r="42420" ht="15" customHeight="1"/>
    <row r="42421" ht="15" customHeight="1"/>
    <row r="42422" ht="15" customHeight="1"/>
    <row r="42423" ht="15" customHeight="1"/>
    <row r="42424" ht="15" customHeight="1"/>
    <row r="42425" ht="15" customHeight="1"/>
    <row r="42426" ht="15" customHeight="1"/>
    <row r="42427" ht="15" customHeight="1"/>
    <row r="42428" ht="15" customHeight="1"/>
    <row r="42429" ht="15" customHeight="1"/>
    <row r="42430" ht="15" customHeight="1"/>
    <row r="42431" ht="15" customHeight="1"/>
    <row r="42432" ht="15" customHeight="1"/>
    <row r="42433" ht="15" customHeight="1"/>
    <row r="42434" ht="15" customHeight="1"/>
    <row r="42435" ht="15" customHeight="1"/>
    <row r="42436" ht="15" customHeight="1"/>
    <row r="42437" ht="15" customHeight="1"/>
    <row r="42438" ht="15" customHeight="1"/>
    <row r="42439" ht="15" customHeight="1"/>
    <row r="42440" ht="15" customHeight="1"/>
    <row r="42441" ht="15" customHeight="1"/>
    <row r="42442" ht="15" customHeight="1"/>
    <row r="42443" ht="15" customHeight="1"/>
    <row r="42444" ht="15" customHeight="1"/>
    <row r="42445" ht="15" customHeight="1"/>
    <row r="42446" ht="15" customHeight="1"/>
    <row r="42447" ht="15" customHeight="1"/>
    <row r="42448" ht="15" customHeight="1"/>
    <row r="42449" ht="15" customHeight="1"/>
    <row r="42450" ht="15" customHeight="1"/>
    <row r="42451" ht="15" customHeight="1"/>
    <row r="42452" ht="15" customHeight="1"/>
    <row r="42453" ht="15" customHeight="1"/>
    <row r="42454" ht="15" customHeight="1"/>
    <row r="42455" ht="15" customHeight="1"/>
    <row r="42456" ht="15" customHeight="1"/>
    <row r="42457" ht="15" customHeight="1"/>
    <row r="42458" ht="15" customHeight="1"/>
    <row r="42459" ht="15" customHeight="1"/>
    <row r="42460" ht="15" customHeight="1"/>
    <row r="42461" ht="15" customHeight="1"/>
    <row r="42462" ht="15" customHeight="1"/>
    <row r="42463" ht="15" customHeight="1"/>
    <row r="42464" ht="15" customHeight="1"/>
    <row r="42465" ht="15" customHeight="1"/>
    <row r="42466" ht="15" customHeight="1"/>
    <row r="42467" ht="15" customHeight="1"/>
    <row r="42468" ht="15" customHeight="1"/>
    <row r="42469" ht="15" customHeight="1"/>
    <row r="42470" ht="15" customHeight="1"/>
    <row r="42471" ht="15" customHeight="1"/>
    <row r="42472" ht="15" customHeight="1"/>
    <row r="42473" ht="15" customHeight="1"/>
    <row r="42474" ht="15" customHeight="1"/>
    <row r="42475" ht="15" customHeight="1"/>
    <row r="42476" ht="15" customHeight="1"/>
    <row r="42477" ht="15" customHeight="1"/>
    <row r="42478" ht="15" customHeight="1"/>
    <row r="42479" ht="15" customHeight="1"/>
    <row r="42480" ht="15" customHeight="1"/>
    <row r="42481" ht="15" customHeight="1"/>
    <row r="42482" ht="15" customHeight="1"/>
    <row r="42483" ht="15" customHeight="1"/>
    <row r="42484" ht="15" customHeight="1"/>
    <row r="42485" ht="15" customHeight="1"/>
    <row r="42486" ht="15" customHeight="1"/>
    <row r="42487" ht="15" customHeight="1"/>
    <row r="42488" ht="15" customHeight="1"/>
    <row r="42489" ht="15" customHeight="1"/>
    <row r="42490" ht="15" customHeight="1"/>
    <row r="42491" ht="15" customHeight="1"/>
    <row r="42492" ht="15" customHeight="1"/>
    <row r="42493" ht="15" customHeight="1"/>
    <row r="42494" ht="15" customHeight="1"/>
    <row r="42495" ht="15" customHeight="1"/>
    <row r="42496" ht="15" customHeight="1"/>
    <row r="42497" ht="15" customHeight="1"/>
    <row r="42498" ht="15" customHeight="1"/>
    <row r="42499" ht="15" customHeight="1"/>
    <row r="42500" ht="15" customHeight="1"/>
    <row r="42501" ht="15" customHeight="1"/>
    <row r="42502" ht="15" customHeight="1"/>
    <row r="42503" ht="15" customHeight="1"/>
    <row r="42504" ht="15" customHeight="1"/>
    <row r="42505" ht="15" customHeight="1"/>
    <row r="42506" ht="15" customHeight="1"/>
    <row r="42507" ht="15" customHeight="1"/>
    <row r="42508" ht="15" customHeight="1"/>
    <row r="42509" ht="15" customHeight="1"/>
    <row r="42510" ht="15" customHeight="1"/>
    <row r="42511" ht="15" customHeight="1"/>
    <row r="42512" ht="15" customHeight="1"/>
    <row r="42513" ht="15" customHeight="1"/>
    <row r="42514" ht="15" customHeight="1"/>
    <row r="42515" ht="15" customHeight="1"/>
    <row r="42516" ht="15" customHeight="1"/>
    <row r="42517" ht="15" customHeight="1"/>
    <row r="42518" ht="15" customHeight="1"/>
    <row r="42519" ht="15" customHeight="1"/>
    <row r="42520" ht="15" customHeight="1"/>
    <row r="42521" ht="15" customHeight="1"/>
    <row r="42522" ht="15" customHeight="1"/>
    <row r="42523" ht="15" customHeight="1"/>
    <row r="42524" ht="15" customHeight="1"/>
    <row r="42525" ht="15" customHeight="1"/>
    <row r="42526" ht="15" customHeight="1"/>
    <row r="42527" ht="15" customHeight="1"/>
    <row r="42528" ht="15" customHeight="1"/>
    <row r="42529" ht="15" customHeight="1"/>
    <row r="42530" ht="15" customHeight="1"/>
    <row r="42531" ht="15" customHeight="1"/>
    <row r="42532" ht="15" customHeight="1"/>
    <row r="42533" ht="15" customHeight="1"/>
    <row r="42534" ht="15" customHeight="1"/>
    <row r="42535" ht="15" customHeight="1"/>
    <row r="42536" ht="15" customHeight="1"/>
    <row r="42537" ht="15" customHeight="1"/>
    <row r="42538" ht="15" customHeight="1"/>
    <row r="42539" ht="15" customHeight="1"/>
    <row r="42540" ht="15" customHeight="1"/>
    <row r="42541" ht="15" customHeight="1"/>
    <row r="42542" ht="15" customHeight="1"/>
    <row r="42543" ht="15" customHeight="1"/>
    <row r="42544" ht="15" customHeight="1"/>
    <row r="42545" ht="15" customHeight="1"/>
    <row r="42546" ht="15" customHeight="1"/>
    <row r="42547" ht="15" customHeight="1"/>
    <row r="42548" ht="15" customHeight="1"/>
    <row r="42549" ht="15" customHeight="1"/>
    <row r="42550" ht="15" customHeight="1"/>
    <row r="42551" ht="15" customHeight="1"/>
    <row r="42552" ht="15" customHeight="1"/>
    <row r="42553" ht="15" customHeight="1"/>
    <row r="42554" ht="15" customHeight="1"/>
    <row r="42555" ht="15" customHeight="1"/>
    <row r="42556" ht="15" customHeight="1"/>
    <row r="42557" ht="15" customHeight="1"/>
    <row r="42558" ht="15" customHeight="1"/>
    <row r="42559" ht="15" customHeight="1"/>
    <row r="42560" ht="15" customHeight="1"/>
    <row r="42561" ht="15" customHeight="1"/>
    <row r="42562" ht="15" customHeight="1"/>
    <row r="42563" ht="15" customHeight="1"/>
    <row r="42564" ht="15" customHeight="1"/>
    <row r="42565" ht="15" customHeight="1"/>
    <row r="42566" ht="15" customHeight="1"/>
    <row r="42567" ht="15" customHeight="1"/>
    <row r="42568" ht="15" customHeight="1"/>
    <row r="42569" ht="15" customHeight="1"/>
    <row r="42570" ht="15" customHeight="1"/>
    <row r="42571" ht="15" customHeight="1"/>
    <row r="42572" ht="15" customHeight="1"/>
    <row r="42573" ht="15" customHeight="1"/>
    <row r="42574" ht="15" customHeight="1"/>
    <row r="42575" ht="15" customHeight="1"/>
    <row r="42576" ht="15" customHeight="1"/>
    <row r="42577" ht="15" customHeight="1"/>
    <row r="42578" ht="15" customHeight="1"/>
    <row r="42579" ht="15" customHeight="1"/>
    <row r="42580" ht="15" customHeight="1"/>
    <row r="42581" ht="15" customHeight="1"/>
    <row r="42582" ht="15" customHeight="1"/>
    <row r="42583" ht="15" customHeight="1"/>
    <row r="42584" ht="15" customHeight="1"/>
    <row r="42585" ht="15" customHeight="1"/>
    <row r="42586" ht="15" customHeight="1"/>
    <row r="42587" ht="15" customHeight="1"/>
    <row r="42588" ht="15" customHeight="1"/>
    <row r="42589" ht="15" customHeight="1"/>
    <row r="42590" ht="15" customHeight="1"/>
    <row r="42591" ht="15" customHeight="1"/>
    <row r="42592" ht="15" customHeight="1"/>
    <row r="42593" ht="15" customHeight="1"/>
    <row r="42594" ht="15" customHeight="1"/>
    <row r="42595" ht="15" customHeight="1"/>
    <row r="42596" ht="15" customHeight="1"/>
    <row r="42597" ht="15" customHeight="1"/>
    <row r="42598" ht="15" customHeight="1"/>
    <row r="42599" ht="15" customHeight="1"/>
    <row r="42600" ht="15" customHeight="1"/>
    <row r="42601" ht="15" customHeight="1"/>
    <row r="42602" ht="15" customHeight="1"/>
    <row r="42603" ht="15" customHeight="1"/>
    <row r="42604" ht="15" customHeight="1"/>
    <row r="42605" ht="15" customHeight="1"/>
    <row r="42606" ht="15" customHeight="1"/>
    <row r="42607" ht="15" customHeight="1"/>
    <row r="42608" ht="15" customHeight="1"/>
    <row r="42609" ht="15" customHeight="1"/>
    <row r="42610" ht="15" customHeight="1"/>
    <row r="42611" ht="15" customHeight="1"/>
    <row r="42612" ht="15" customHeight="1"/>
    <row r="42613" ht="15" customHeight="1"/>
    <row r="42614" ht="15" customHeight="1"/>
    <row r="42615" ht="15" customHeight="1"/>
    <row r="42616" ht="15" customHeight="1"/>
    <row r="42617" ht="15" customHeight="1"/>
    <row r="42618" ht="15" customHeight="1"/>
    <row r="42619" ht="15" customHeight="1"/>
    <row r="42620" ht="15" customHeight="1"/>
    <row r="42621" ht="15" customHeight="1"/>
    <row r="42622" ht="15" customHeight="1"/>
    <row r="42623" ht="15" customHeight="1"/>
    <row r="42624" ht="15" customHeight="1"/>
    <row r="42625" ht="15" customHeight="1"/>
    <row r="42626" ht="15" customHeight="1"/>
    <row r="42627" ht="15" customHeight="1"/>
    <row r="42628" ht="15" customHeight="1"/>
    <row r="42629" ht="15" customHeight="1"/>
    <row r="42630" ht="15" customHeight="1"/>
    <row r="42631" ht="15" customHeight="1"/>
    <row r="42632" ht="15" customHeight="1"/>
    <row r="42633" ht="15" customHeight="1"/>
    <row r="42634" ht="15" customHeight="1"/>
    <row r="42635" ht="15" customHeight="1"/>
    <row r="42636" ht="15" customHeight="1"/>
    <row r="42637" ht="15" customHeight="1"/>
    <row r="42638" ht="15" customHeight="1"/>
    <row r="42639" ht="15" customHeight="1"/>
    <row r="42640" ht="15" customHeight="1"/>
    <row r="42641" ht="15" customHeight="1"/>
    <row r="42642" ht="15" customHeight="1"/>
    <row r="42643" ht="15" customHeight="1"/>
    <row r="42644" ht="15" customHeight="1"/>
    <row r="42645" ht="15" customHeight="1"/>
    <row r="42646" ht="15" customHeight="1"/>
    <row r="42647" ht="15" customHeight="1"/>
    <row r="42648" ht="15" customHeight="1"/>
    <row r="42649" ht="15" customHeight="1"/>
    <row r="42650" ht="15" customHeight="1"/>
    <row r="42651" ht="15" customHeight="1"/>
    <row r="42652" ht="15" customHeight="1"/>
    <row r="42653" ht="15" customHeight="1"/>
    <row r="42654" ht="15" customHeight="1"/>
    <row r="42655" ht="15" customHeight="1"/>
    <row r="42656" ht="15" customHeight="1"/>
    <row r="42657" ht="15" customHeight="1"/>
    <row r="42658" ht="15" customHeight="1"/>
    <row r="42659" ht="15" customHeight="1"/>
    <row r="42660" ht="15" customHeight="1"/>
    <row r="42661" ht="15" customHeight="1"/>
    <row r="42662" ht="15" customHeight="1"/>
    <row r="42663" ht="15" customHeight="1"/>
    <row r="42664" ht="15" customHeight="1"/>
    <row r="42665" ht="15" customHeight="1"/>
    <row r="42666" ht="15" customHeight="1"/>
    <row r="42667" ht="15" customHeight="1"/>
    <row r="42668" ht="15" customHeight="1"/>
    <row r="42669" ht="15" customHeight="1"/>
    <row r="42670" ht="15" customHeight="1"/>
    <row r="42671" ht="15" customHeight="1"/>
    <row r="42672" ht="15" customHeight="1"/>
    <row r="42673" ht="15" customHeight="1"/>
    <row r="42674" ht="15" customHeight="1"/>
    <row r="42675" ht="15" customHeight="1"/>
    <row r="42676" ht="15" customHeight="1"/>
    <row r="42677" ht="15" customHeight="1"/>
    <row r="42678" ht="15" customHeight="1"/>
    <row r="42679" ht="15" customHeight="1"/>
    <row r="42680" ht="15" customHeight="1"/>
    <row r="42681" ht="15" customHeight="1"/>
    <row r="42682" ht="15" customHeight="1"/>
    <row r="42683" ht="15" customHeight="1"/>
    <row r="42684" ht="15" customHeight="1"/>
    <row r="42685" ht="15" customHeight="1"/>
    <row r="42686" ht="15" customHeight="1"/>
    <row r="42687" ht="15" customHeight="1"/>
    <row r="42688" ht="15" customHeight="1"/>
    <row r="42689" ht="15" customHeight="1"/>
    <row r="42690" ht="15" customHeight="1"/>
    <row r="42691" ht="15" customHeight="1"/>
    <row r="42692" ht="15" customHeight="1"/>
    <row r="42693" ht="15" customHeight="1"/>
    <row r="42694" ht="15" customHeight="1"/>
    <row r="42695" ht="15" customHeight="1"/>
    <row r="42696" ht="15" customHeight="1"/>
    <row r="42697" ht="15" customHeight="1"/>
    <row r="42698" ht="15" customHeight="1"/>
    <row r="42699" ht="15" customHeight="1"/>
    <row r="42700" ht="15" customHeight="1"/>
    <row r="42701" ht="15" customHeight="1"/>
    <row r="42702" ht="15" customHeight="1"/>
    <row r="42703" ht="15" customHeight="1"/>
    <row r="42704" ht="15" customHeight="1"/>
    <row r="42705" ht="15" customHeight="1"/>
    <row r="42706" ht="15" customHeight="1"/>
    <row r="42707" ht="15" customHeight="1"/>
    <row r="42708" ht="15" customHeight="1"/>
    <row r="42709" ht="15" customHeight="1"/>
    <row r="42710" ht="15" customHeight="1"/>
    <row r="42711" ht="15" customHeight="1"/>
    <row r="42712" ht="15" customHeight="1"/>
    <row r="42713" ht="15" customHeight="1"/>
    <row r="42714" ht="15" customHeight="1"/>
    <row r="42715" ht="15" customHeight="1"/>
    <row r="42716" ht="15" customHeight="1"/>
    <row r="42717" ht="15" customHeight="1"/>
    <row r="42718" ht="15" customHeight="1"/>
    <row r="42719" ht="15" customHeight="1"/>
    <row r="42720" ht="15" customHeight="1"/>
    <row r="42721" ht="15" customHeight="1"/>
    <row r="42722" ht="15" customHeight="1"/>
    <row r="42723" ht="15" customHeight="1"/>
    <row r="42724" ht="15" customHeight="1"/>
    <row r="42725" ht="15" customHeight="1"/>
    <row r="42726" ht="15" customHeight="1"/>
    <row r="42727" ht="15" customHeight="1"/>
    <row r="42728" ht="15" customHeight="1"/>
    <row r="42729" ht="15" customHeight="1"/>
    <row r="42730" ht="15" customHeight="1"/>
    <row r="42731" ht="15" customHeight="1"/>
    <row r="42732" ht="15" customHeight="1"/>
    <row r="42733" ht="15" customHeight="1"/>
    <row r="42734" ht="15" customHeight="1"/>
    <row r="42735" ht="15" customHeight="1"/>
    <row r="42736" ht="15" customHeight="1"/>
    <row r="42737" ht="15" customHeight="1"/>
    <row r="42738" ht="15" customHeight="1"/>
    <row r="42739" ht="15" customHeight="1"/>
    <row r="42740" ht="15" customHeight="1"/>
    <row r="42741" ht="15" customHeight="1"/>
    <row r="42742" ht="15" customHeight="1"/>
    <row r="42743" ht="15" customHeight="1"/>
    <row r="42744" ht="15" customHeight="1"/>
    <row r="42745" ht="15" customHeight="1"/>
    <row r="42746" ht="15" customHeight="1"/>
    <row r="42747" ht="15" customHeight="1"/>
    <row r="42748" ht="15" customHeight="1"/>
    <row r="42749" ht="15" customHeight="1"/>
    <row r="42750" ht="15" customHeight="1"/>
    <row r="42751" ht="15" customHeight="1"/>
    <row r="42752" ht="15" customHeight="1"/>
    <row r="42753" ht="15" customHeight="1"/>
    <row r="42754" ht="15" customHeight="1"/>
    <row r="42755" ht="15" customHeight="1"/>
    <row r="42756" ht="15" customHeight="1"/>
    <row r="42757" ht="15" customHeight="1"/>
    <row r="42758" ht="15" customHeight="1"/>
    <row r="42759" ht="15" customHeight="1"/>
    <row r="42760" ht="15" customHeight="1"/>
    <row r="42761" ht="15" customHeight="1"/>
    <row r="42762" ht="15" customHeight="1"/>
    <row r="42763" ht="15" customHeight="1"/>
    <row r="42764" ht="15" customHeight="1"/>
    <row r="42765" ht="15" customHeight="1"/>
    <row r="42766" ht="15" customHeight="1"/>
    <row r="42767" ht="15" customHeight="1"/>
    <row r="42768" ht="15" customHeight="1"/>
    <row r="42769" ht="15" customHeight="1"/>
    <row r="42770" ht="15" customHeight="1"/>
    <row r="42771" ht="15" customHeight="1"/>
    <row r="42772" ht="15" customHeight="1"/>
    <row r="42773" ht="15" customHeight="1"/>
    <row r="42774" ht="15" customHeight="1"/>
    <row r="42775" ht="15" customHeight="1"/>
    <row r="42776" ht="15" customHeight="1"/>
    <row r="42777" ht="15" customHeight="1"/>
    <row r="42778" ht="15" customHeight="1"/>
    <row r="42779" ht="15" customHeight="1"/>
    <row r="42780" ht="15" customHeight="1"/>
    <row r="42781" ht="15" customHeight="1"/>
    <row r="42782" ht="15" customHeight="1"/>
    <row r="42783" ht="15" customHeight="1"/>
    <row r="42784" ht="15" customHeight="1"/>
    <row r="42785" ht="15" customHeight="1"/>
    <row r="42786" ht="15" customHeight="1"/>
    <row r="42787" ht="15" customHeight="1"/>
    <row r="42788" ht="15" customHeight="1"/>
    <row r="42789" ht="15" customHeight="1"/>
    <row r="42790" ht="15" customHeight="1"/>
    <row r="42791" ht="15" customHeight="1"/>
    <row r="42792" ht="15" customHeight="1"/>
    <row r="42793" ht="15" customHeight="1"/>
    <row r="42794" ht="15" customHeight="1"/>
    <row r="42795" ht="15" customHeight="1"/>
    <row r="42796" ht="15" customHeight="1"/>
    <row r="42797" ht="15" customHeight="1"/>
    <row r="42798" ht="15" customHeight="1"/>
    <row r="42799" ht="15" customHeight="1"/>
    <row r="42800" ht="15" customHeight="1"/>
    <row r="42801" ht="15" customHeight="1"/>
    <row r="42802" ht="15" customHeight="1"/>
    <row r="42803" ht="15" customHeight="1"/>
    <row r="42804" ht="15" customHeight="1"/>
    <row r="42805" ht="15" customHeight="1"/>
    <row r="42806" ht="15" customHeight="1"/>
    <row r="42807" ht="15" customHeight="1"/>
    <row r="42808" ht="15" customHeight="1"/>
    <row r="42809" ht="15" customHeight="1"/>
    <row r="42810" ht="15" customHeight="1"/>
    <row r="42811" ht="15" customHeight="1"/>
    <row r="42812" ht="15" customHeight="1"/>
    <row r="42813" ht="15" customHeight="1"/>
    <row r="42814" ht="15" customHeight="1"/>
    <row r="42815" ht="15" customHeight="1"/>
    <row r="42816" ht="15" customHeight="1"/>
    <row r="42817" ht="15" customHeight="1"/>
    <row r="42818" ht="15" customHeight="1"/>
    <row r="42819" ht="15" customHeight="1"/>
    <row r="42820" ht="15" customHeight="1"/>
    <row r="42821" ht="15" customHeight="1"/>
    <row r="42822" ht="15" customHeight="1"/>
    <row r="42823" ht="15" customHeight="1"/>
    <row r="42824" ht="15" customHeight="1"/>
    <row r="42825" ht="15" customHeight="1"/>
    <row r="42826" ht="15" customHeight="1"/>
    <row r="42827" ht="15" customHeight="1"/>
    <row r="42828" ht="15" customHeight="1"/>
    <row r="42829" ht="15" customHeight="1"/>
    <row r="42830" ht="15" customHeight="1"/>
    <row r="42831" ht="15" customHeight="1"/>
    <row r="42832" ht="15" customHeight="1"/>
    <row r="42833" ht="15" customHeight="1"/>
    <row r="42834" ht="15" customHeight="1"/>
    <row r="42835" ht="15" customHeight="1"/>
    <row r="42836" ht="15" customHeight="1"/>
    <row r="42837" ht="15" customHeight="1"/>
    <row r="42838" ht="15" customHeight="1"/>
    <row r="42839" ht="15" customHeight="1"/>
    <row r="42840" ht="15" customHeight="1"/>
    <row r="42841" ht="15" customHeight="1"/>
    <row r="42842" ht="15" customHeight="1"/>
    <row r="42843" ht="15" customHeight="1"/>
    <row r="42844" ht="15" customHeight="1"/>
    <row r="42845" ht="15" customHeight="1"/>
    <row r="42846" ht="15" customHeight="1"/>
    <row r="42847" ht="15" customHeight="1"/>
    <row r="42848" ht="15" customHeight="1"/>
    <row r="42849" ht="15" customHeight="1"/>
    <row r="42850" ht="15" customHeight="1"/>
    <row r="42851" ht="15" customHeight="1"/>
    <row r="42852" ht="15" customHeight="1"/>
    <row r="42853" ht="15" customHeight="1"/>
    <row r="42854" ht="15" customHeight="1"/>
    <row r="42855" ht="15" customHeight="1"/>
    <row r="42856" ht="15" customHeight="1"/>
    <row r="42857" ht="15" customHeight="1"/>
    <row r="42858" ht="15" customHeight="1"/>
    <row r="42859" ht="15" customHeight="1"/>
    <row r="42860" ht="15" customHeight="1"/>
    <row r="42861" ht="15" customHeight="1"/>
    <row r="42862" ht="15" customHeight="1"/>
    <row r="42863" ht="15" customHeight="1"/>
    <row r="42864" ht="15" customHeight="1"/>
    <row r="42865" ht="15" customHeight="1"/>
    <row r="42866" ht="15" customHeight="1"/>
    <row r="42867" ht="15" customHeight="1"/>
    <row r="42868" ht="15" customHeight="1"/>
    <row r="42869" ht="15" customHeight="1"/>
    <row r="42870" ht="15" customHeight="1"/>
    <row r="42871" ht="15" customHeight="1"/>
    <row r="42872" ht="15" customHeight="1"/>
    <row r="42873" ht="15" customHeight="1"/>
    <row r="42874" ht="15" customHeight="1"/>
    <row r="42875" ht="15" customHeight="1"/>
    <row r="42876" ht="15" customHeight="1"/>
    <row r="42877" ht="15" customHeight="1"/>
    <row r="42878" ht="15" customHeight="1"/>
    <row r="42879" ht="15" customHeight="1"/>
    <row r="42880" ht="15" customHeight="1"/>
    <row r="42881" ht="15" customHeight="1"/>
    <row r="42882" ht="15" customHeight="1"/>
    <row r="42883" ht="15" customHeight="1"/>
    <row r="42884" ht="15" customHeight="1"/>
    <row r="42885" ht="15" customHeight="1"/>
    <row r="42886" ht="15" customHeight="1"/>
    <row r="42887" ht="15" customHeight="1"/>
    <row r="42888" ht="15" customHeight="1"/>
    <row r="42889" ht="15" customHeight="1"/>
    <row r="42890" ht="15" customHeight="1"/>
    <row r="42891" ht="15" customHeight="1"/>
    <row r="42892" ht="15" customHeight="1"/>
    <row r="42893" ht="15" customHeight="1"/>
    <row r="42894" ht="15" customHeight="1"/>
    <row r="42895" ht="15" customHeight="1"/>
    <row r="42896" ht="15" customHeight="1"/>
    <row r="42897" ht="15" customHeight="1"/>
    <row r="42898" ht="15" customHeight="1"/>
    <row r="42899" ht="15" customHeight="1"/>
    <row r="42900" ht="15" customHeight="1"/>
    <row r="42901" ht="15" customHeight="1"/>
    <row r="42902" ht="15" customHeight="1"/>
    <row r="42903" ht="15" customHeight="1"/>
    <row r="42904" ht="15" customHeight="1"/>
    <row r="42905" ht="15" customHeight="1"/>
    <row r="42906" ht="15" customHeight="1"/>
    <row r="42907" ht="15" customHeight="1"/>
    <row r="42908" ht="15" customHeight="1"/>
    <row r="42909" ht="15" customHeight="1"/>
    <row r="42910" ht="15" customHeight="1"/>
    <row r="42911" ht="15" customHeight="1"/>
    <row r="42912" ht="15" customHeight="1"/>
    <row r="42913" ht="15" customHeight="1"/>
    <row r="42914" ht="15" customHeight="1"/>
    <row r="42915" ht="15" customHeight="1"/>
    <row r="42916" ht="15" customHeight="1"/>
    <row r="42917" ht="15" customHeight="1"/>
    <row r="42918" ht="15" customHeight="1"/>
    <row r="42919" ht="15" customHeight="1"/>
    <row r="42920" ht="15" customHeight="1"/>
    <row r="42921" ht="15" customHeight="1"/>
    <row r="42922" ht="15" customHeight="1"/>
    <row r="42923" ht="15" customHeight="1"/>
    <row r="42924" ht="15" customHeight="1"/>
    <row r="42925" ht="15" customHeight="1"/>
    <row r="42926" ht="15" customHeight="1"/>
    <row r="42927" ht="15" customHeight="1"/>
    <row r="42928" ht="15" customHeight="1"/>
    <row r="42929" ht="15" customHeight="1"/>
    <row r="42930" ht="15" customHeight="1"/>
    <row r="42931" ht="15" customHeight="1"/>
    <row r="42932" ht="15" customHeight="1"/>
    <row r="42933" ht="15" customHeight="1"/>
    <row r="42934" ht="15" customHeight="1"/>
    <row r="42935" ht="15" customHeight="1"/>
    <row r="42936" ht="15" customHeight="1"/>
    <row r="42937" ht="15" customHeight="1"/>
    <row r="42938" ht="15" customHeight="1"/>
    <row r="42939" ht="15" customHeight="1"/>
    <row r="42940" ht="15" customHeight="1"/>
    <row r="42941" ht="15" customHeight="1"/>
    <row r="42942" ht="15" customHeight="1"/>
    <row r="42943" ht="15" customHeight="1"/>
    <row r="42944" ht="15" customHeight="1"/>
    <row r="42945" ht="15" customHeight="1"/>
    <row r="42946" ht="15" customHeight="1"/>
    <row r="42947" ht="15" customHeight="1"/>
    <row r="42948" ht="15" customHeight="1"/>
    <row r="42949" ht="15" customHeight="1"/>
    <row r="42950" ht="15" customHeight="1"/>
    <row r="42951" ht="15" customHeight="1"/>
    <row r="42952" ht="15" customHeight="1"/>
    <row r="42953" ht="15" customHeight="1"/>
    <row r="42954" ht="15" customHeight="1"/>
    <row r="42955" ht="15" customHeight="1"/>
    <row r="42956" ht="15" customHeight="1"/>
    <row r="42957" ht="15" customHeight="1"/>
    <row r="42958" ht="15" customHeight="1"/>
    <row r="42959" ht="15" customHeight="1"/>
    <row r="42960" ht="15" customHeight="1"/>
    <row r="42961" ht="15" customHeight="1"/>
    <row r="42962" ht="15" customHeight="1"/>
    <row r="42963" ht="15" customHeight="1"/>
    <row r="42964" ht="15" customHeight="1"/>
    <row r="42965" ht="15" customHeight="1"/>
    <row r="42966" ht="15" customHeight="1"/>
    <row r="42967" ht="15" customHeight="1"/>
    <row r="42968" ht="15" customHeight="1"/>
    <row r="42969" ht="15" customHeight="1"/>
    <row r="42970" ht="15" customHeight="1"/>
    <row r="42971" ht="15" customHeight="1"/>
    <row r="42972" ht="15" customHeight="1"/>
    <row r="42973" ht="15" customHeight="1"/>
    <row r="42974" ht="15" customHeight="1"/>
    <row r="42975" ht="15" customHeight="1"/>
    <row r="42976" ht="15" customHeight="1"/>
    <row r="42977" ht="15" customHeight="1"/>
    <row r="42978" ht="15" customHeight="1"/>
    <row r="42979" ht="15" customHeight="1"/>
    <row r="42980" ht="15" customHeight="1"/>
    <row r="42981" ht="15" customHeight="1"/>
    <row r="42982" ht="15" customHeight="1"/>
    <row r="42983" ht="15" customHeight="1"/>
    <row r="42984" ht="15" customHeight="1"/>
    <row r="42985" ht="15" customHeight="1"/>
    <row r="42986" ht="15" customHeight="1"/>
    <row r="42987" ht="15" customHeight="1"/>
    <row r="42988" ht="15" customHeight="1"/>
    <row r="42989" ht="15" customHeight="1"/>
    <row r="42990" ht="15" customHeight="1"/>
    <row r="42991" ht="15" customHeight="1"/>
    <row r="42992" ht="15" customHeight="1"/>
    <row r="42993" ht="15" customHeight="1"/>
    <row r="42994" ht="15" customHeight="1"/>
    <row r="42995" ht="15" customHeight="1"/>
    <row r="42996" ht="15" customHeight="1"/>
    <row r="42997" ht="15" customHeight="1"/>
    <row r="42998" ht="15" customHeight="1"/>
    <row r="42999" ht="15" customHeight="1"/>
    <row r="43000" ht="15" customHeight="1"/>
    <row r="43001" ht="15" customHeight="1"/>
    <row r="43002" ht="15" customHeight="1"/>
    <row r="43003" ht="15" customHeight="1"/>
    <row r="43004" ht="15" customHeight="1"/>
    <row r="43005" ht="15" customHeight="1"/>
    <row r="43006" ht="15" customHeight="1"/>
    <row r="43007" ht="15" customHeight="1"/>
    <row r="43008" ht="15" customHeight="1"/>
    <row r="43009" ht="15" customHeight="1"/>
    <row r="43010" ht="15" customHeight="1"/>
    <row r="43011" ht="15" customHeight="1"/>
    <row r="43012" ht="15" customHeight="1"/>
    <row r="43013" ht="15" customHeight="1"/>
    <row r="43014" ht="15" customHeight="1"/>
    <row r="43015" ht="15" customHeight="1"/>
    <row r="43016" ht="15" customHeight="1"/>
    <row r="43017" ht="15" customHeight="1"/>
    <row r="43018" ht="15" customHeight="1"/>
    <row r="43019" ht="15" customHeight="1"/>
    <row r="43020" ht="15" customHeight="1"/>
    <row r="43021" ht="15" customHeight="1"/>
    <row r="43022" ht="15" customHeight="1"/>
    <row r="43023" ht="15" customHeight="1"/>
    <row r="43024" ht="15" customHeight="1"/>
    <row r="43025" ht="15" customHeight="1"/>
    <row r="43026" ht="15" customHeight="1"/>
    <row r="43027" ht="15" customHeight="1"/>
    <row r="43028" ht="15" customHeight="1"/>
    <row r="43029" ht="15" customHeight="1"/>
    <row r="43030" ht="15" customHeight="1"/>
    <row r="43031" ht="15" customHeight="1"/>
    <row r="43032" ht="15" customHeight="1"/>
    <row r="43033" ht="15" customHeight="1"/>
    <row r="43034" ht="15" customHeight="1"/>
    <row r="43035" ht="15" customHeight="1"/>
    <row r="43036" ht="15" customHeight="1"/>
    <row r="43037" ht="15" customHeight="1"/>
    <row r="43038" ht="15" customHeight="1"/>
    <row r="43039" ht="15" customHeight="1"/>
    <row r="43040" ht="15" customHeight="1"/>
    <row r="43041" ht="15" customHeight="1"/>
    <row r="43042" ht="15" customHeight="1"/>
    <row r="43043" ht="15" customHeight="1"/>
    <row r="43044" ht="15" customHeight="1"/>
    <row r="43045" ht="15" customHeight="1"/>
    <row r="43046" ht="15" customHeight="1"/>
    <row r="43047" ht="15" customHeight="1"/>
    <row r="43048" ht="15" customHeight="1"/>
    <row r="43049" ht="15" customHeight="1"/>
    <row r="43050" ht="15" customHeight="1"/>
    <row r="43051" ht="15" customHeight="1"/>
    <row r="43052" ht="15" customHeight="1"/>
    <row r="43053" ht="15" customHeight="1"/>
    <row r="43054" ht="15" customHeight="1"/>
    <row r="43055" ht="15" customHeight="1"/>
    <row r="43056" ht="15" customHeight="1"/>
    <row r="43057" ht="15" customHeight="1"/>
    <row r="43058" ht="15" customHeight="1"/>
    <row r="43059" ht="15" customHeight="1"/>
    <row r="43060" ht="15" customHeight="1"/>
    <row r="43061" ht="15" customHeight="1"/>
    <row r="43062" ht="15" customHeight="1"/>
    <row r="43063" ht="15" customHeight="1"/>
    <row r="43064" ht="15" customHeight="1"/>
    <row r="43065" ht="15" customHeight="1"/>
    <row r="43066" ht="15" customHeight="1"/>
    <row r="43067" ht="15" customHeight="1"/>
    <row r="43068" ht="15" customHeight="1"/>
    <row r="43069" ht="15" customHeight="1"/>
    <row r="43070" ht="15" customHeight="1"/>
    <row r="43071" ht="15" customHeight="1"/>
    <row r="43072" ht="15" customHeight="1"/>
    <row r="43073" ht="15" customHeight="1"/>
    <row r="43074" ht="15" customHeight="1"/>
    <row r="43075" ht="15" customHeight="1"/>
    <row r="43076" ht="15" customHeight="1"/>
    <row r="43077" ht="15" customHeight="1"/>
    <row r="43078" ht="15" customHeight="1"/>
    <row r="43079" ht="15" customHeight="1"/>
    <row r="43080" ht="15" customHeight="1"/>
    <row r="43081" ht="15" customHeight="1"/>
    <row r="43082" ht="15" customHeight="1"/>
    <row r="43083" ht="15" customHeight="1"/>
    <row r="43084" ht="15" customHeight="1"/>
    <row r="43085" ht="15" customHeight="1"/>
    <row r="43086" ht="15" customHeight="1"/>
    <row r="43087" ht="15" customHeight="1"/>
    <row r="43088" ht="15" customHeight="1"/>
    <row r="43089" ht="15" customHeight="1"/>
    <row r="43090" ht="15" customHeight="1"/>
    <row r="43091" ht="15" customHeight="1"/>
    <row r="43092" ht="15" customHeight="1"/>
    <row r="43093" ht="15" customHeight="1"/>
    <row r="43094" ht="15" customHeight="1"/>
    <row r="43095" ht="15" customHeight="1"/>
    <row r="43096" ht="15" customHeight="1"/>
    <row r="43097" ht="15" customHeight="1"/>
    <row r="43098" ht="15" customHeight="1"/>
    <row r="43099" ht="15" customHeight="1"/>
    <row r="43100" ht="15" customHeight="1"/>
    <row r="43101" ht="15" customHeight="1"/>
    <row r="43102" ht="15" customHeight="1"/>
    <row r="43103" ht="15" customHeight="1"/>
    <row r="43104" ht="15" customHeight="1"/>
    <row r="43105" ht="15" customHeight="1"/>
    <row r="43106" ht="15" customHeight="1"/>
    <row r="43107" ht="15" customHeight="1"/>
    <row r="43108" ht="15" customHeight="1"/>
    <row r="43109" ht="15" customHeight="1"/>
    <row r="43110" ht="15" customHeight="1"/>
    <row r="43111" ht="15" customHeight="1"/>
    <row r="43112" ht="15" customHeight="1"/>
    <row r="43113" ht="15" customHeight="1"/>
    <row r="43114" ht="15" customHeight="1"/>
    <row r="43115" ht="15" customHeight="1"/>
    <row r="43116" ht="15" customHeight="1"/>
    <row r="43117" ht="15" customHeight="1"/>
    <row r="43118" ht="15" customHeight="1"/>
    <row r="43119" ht="15" customHeight="1"/>
    <row r="43120" ht="15" customHeight="1"/>
    <row r="43121" ht="15" customHeight="1"/>
    <row r="43122" ht="15" customHeight="1"/>
    <row r="43123" ht="15" customHeight="1"/>
    <row r="43124" ht="15" customHeight="1"/>
    <row r="43125" ht="15" customHeight="1"/>
    <row r="43126" ht="15" customHeight="1"/>
    <row r="43127" ht="15" customHeight="1"/>
    <row r="43128" ht="15" customHeight="1"/>
    <row r="43129" ht="15" customHeight="1"/>
    <row r="43130" ht="15" customHeight="1"/>
    <row r="43131" ht="15" customHeight="1"/>
    <row r="43132" ht="15" customHeight="1"/>
    <row r="43133" ht="15" customHeight="1"/>
    <row r="43134" ht="15" customHeight="1"/>
    <row r="43135" ht="15" customHeight="1"/>
    <row r="43136" ht="15" customHeight="1"/>
    <row r="43137" ht="15" customHeight="1"/>
    <row r="43138" ht="15" customHeight="1"/>
    <row r="43139" ht="15" customHeight="1"/>
    <row r="43140" ht="15" customHeight="1"/>
    <row r="43141" ht="15" customHeight="1"/>
    <row r="43142" ht="15" customHeight="1"/>
    <row r="43143" ht="15" customHeight="1"/>
    <row r="43144" ht="15" customHeight="1"/>
    <row r="43145" ht="15" customHeight="1"/>
    <row r="43146" ht="15" customHeight="1"/>
    <row r="43147" ht="15" customHeight="1"/>
    <row r="43148" ht="15" customHeight="1"/>
    <row r="43149" ht="15" customHeight="1"/>
    <row r="43150" ht="15" customHeight="1"/>
    <row r="43151" ht="15" customHeight="1"/>
    <row r="43152" ht="15" customHeight="1"/>
    <row r="43153" ht="15" customHeight="1"/>
    <row r="43154" ht="15" customHeight="1"/>
    <row r="43155" ht="15" customHeight="1"/>
    <row r="43156" ht="15" customHeight="1"/>
    <row r="43157" ht="15" customHeight="1"/>
    <row r="43158" ht="15" customHeight="1"/>
    <row r="43159" ht="15" customHeight="1"/>
    <row r="43160" ht="15" customHeight="1"/>
    <row r="43161" ht="15" customHeight="1"/>
    <row r="43162" ht="15" customHeight="1"/>
    <row r="43163" ht="15" customHeight="1"/>
    <row r="43164" ht="15" customHeight="1"/>
    <row r="43165" ht="15" customHeight="1"/>
    <row r="43166" ht="15" customHeight="1"/>
    <row r="43167" ht="15" customHeight="1"/>
    <row r="43168" ht="15" customHeight="1"/>
    <row r="43169" ht="15" customHeight="1"/>
    <row r="43170" ht="15" customHeight="1"/>
    <row r="43171" ht="15" customHeight="1"/>
    <row r="43172" ht="15" customHeight="1"/>
    <row r="43173" ht="15" customHeight="1"/>
    <row r="43174" ht="15" customHeight="1"/>
    <row r="43175" ht="15" customHeight="1"/>
    <row r="43176" ht="15" customHeight="1"/>
    <row r="43177" ht="15" customHeight="1"/>
    <row r="43178" ht="15" customHeight="1"/>
    <row r="43179" ht="15" customHeight="1"/>
    <row r="43180" ht="15" customHeight="1"/>
    <row r="43181" ht="15" customHeight="1"/>
    <row r="43182" ht="15" customHeight="1"/>
    <row r="43183" ht="15" customHeight="1"/>
    <row r="43184" ht="15" customHeight="1"/>
    <row r="43185" ht="15" customHeight="1"/>
    <row r="43186" ht="15" customHeight="1"/>
    <row r="43187" ht="15" customHeight="1"/>
    <row r="43188" ht="15" customHeight="1"/>
    <row r="43189" ht="15" customHeight="1"/>
    <row r="43190" ht="15" customHeight="1"/>
    <row r="43191" ht="15" customHeight="1"/>
    <row r="43192" ht="15" customHeight="1"/>
    <row r="43193" ht="15" customHeight="1"/>
    <row r="43194" ht="15" customHeight="1"/>
    <row r="43195" ht="15" customHeight="1"/>
    <row r="43196" ht="15" customHeight="1"/>
    <row r="43197" ht="15" customHeight="1"/>
    <row r="43198" ht="15" customHeight="1"/>
    <row r="43199" ht="15" customHeight="1"/>
    <row r="43200" ht="15" customHeight="1"/>
    <row r="43201" ht="15" customHeight="1"/>
    <row r="43202" ht="15" customHeight="1"/>
    <row r="43203" ht="15" customHeight="1"/>
    <row r="43204" ht="15" customHeight="1"/>
    <row r="43205" ht="15" customHeight="1"/>
    <row r="43206" ht="15" customHeight="1"/>
    <row r="43207" ht="15" customHeight="1"/>
    <row r="43208" ht="15" customHeight="1"/>
    <row r="43209" ht="15" customHeight="1"/>
    <row r="43210" ht="15" customHeight="1"/>
    <row r="43211" ht="15" customHeight="1"/>
    <row r="43212" ht="15" customHeight="1"/>
    <row r="43213" ht="15" customHeight="1"/>
    <row r="43214" ht="15" customHeight="1"/>
    <row r="43215" ht="15" customHeight="1"/>
    <row r="43216" ht="15" customHeight="1"/>
    <row r="43217" ht="15" customHeight="1"/>
    <row r="43218" ht="15" customHeight="1"/>
    <row r="43219" ht="15" customHeight="1"/>
    <row r="43220" ht="15" customHeight="1"/>
    <row r="43221" ht="15" customHeight="1"/>
    <row r="43222" ht="15" customHeight="1"/>
    <row r="43223" ht="15" customHeight="1"/>
    <row r="43224" ht="15" customHeight="1"/>
    <row r="43225" ht="15" customHeight="1"/>
    <row r="43226" ht="15" customHeight="1"/>
    <row r="43227" ht="15" customHeight="1"/>
    <row r="43228" ht="15" customHeight="1"/>
    <row r="43229" ht="15" customHeight="1"/>
    <row r="43230" ht="15" customHeight="1"/>
    <row r="43231" ht="15" customHeight="1"/>
    <row r="43232" ht="15" customHeight="1"/>
    <row r="43233" ht="15" customHeight="1"/>
    <row r="43234" ht="15" customHeight="1"/>
    <row r="43235" ht="15" customHeight="1"/>
    <row r="43236" ht="15" customHeight="1"/>
    <row r="43237" ht="15" customHeight="1"/>
    <row r="43238" ht="15" customHeight="1"/>
    <row r="43239" ht="15" customHeight="1"/>
    <row r="43240" ht="15" customHeight="1"/>
    <row r="43241" ht="15" customHeight="1"/>
    <row r="43242" ht="15" customHeight="1"/>
    <row r="43243" ht="15" customHeight="1"/>
    <row r="43244" ht="15" customHeight="1"/>
    <row r="43245" ht="15" customHeight="1"/>
    <row r="43246" ht="15" customHeight="1"/>
    <row r="43247" ht="15" customHeight="1"/>
    <row r="43248" ht="15" customHeight="1"/>
    <row r="43249" ht="15" customHeight="1"/>
    <row r="43250" ht="15" customHeight="1"/>
    <row r="43251" ht="15" customHeight="1"/>
    <row r="43252" ht="15" customHeight="1"/>
    <row r="43253" ht="15" customHeight="1"/>
    <row r="43254" ht="15" customHeight="1"/>
    <row r="43255" ht="15" customHeight="1"/>
    <row r="43256" ht="15" customHeight="1"/>
    <row r="43257" ht="15" customHeight="1"/>
    <row r="43258" ht="15" customHeight="1"/>
    <row r="43259" ht="15" customHeight="1"/>
    <row r="43260" ht="15" customHeight="1"/>
    <row r="43261" ht="15" customHeight="1"/>
    <row r="43262" ht="15" customHeight="1"/>
    <row r="43263" ht="15" customHeight="1"/>
    <row r="43264" ht="15" customHeight="1"/>
    <row r="43265" ht="15" customHeight="1"/>
    <row r="43266" ht="15" customHeight="1"/>
    <row r="43267" ht="15" customHeight="1"/>
    <row r="43268" ht="15" customHeight="1"/>
    <row r="43269" ht="15" customHeight="1"/>
    <row r="43270" ht="15" customHeight="1"/>
    <row r="43271" ht="15" customHeight="1"/>
    <row r="43272" ht="15" customHeight="1"/>
    <row r="43273" ht="15" customHeight="1"/>
    <row r="43274" ht="15" customHeight="1"/>
    <row r="43275" ht="15" customHeight="1"/>
    <row r="43276" ht="15" customHeight="1"/>
    <row r="43277" ht="15" customHeight="1"/>
    <row r="43278" ht="15" customHeight="1"/>
    <row r="43279" ht="15" customHeight="1"/>
    <row r="43280" ht="15" customHeight="1"/>
    <row r="43281" ht="15" customHeight="1"/>
    <row r="43282" ht="15" customHeight="1"/>
    <row r="43283" ht="15" customHeight="1"/>
    <row r="43284" ht="15" customHeight="1"/>
    <row r="43285" ht="15" customHeight="1"/>
    <row r="43286" ht="15" customHeight="1"/>
    <row r="43287" ht="15" customHeight="1"/>
    <row r="43288" ht="15" customHeight="1"/>
    <row r="43289" ht="15" customHeight="1"/>
    <row r="43290" ht="15" customHeight="1"/>
    <row r="43291" ht="15" customHeight="1"/>
    <row r="43292" ht="15" customHeight="1"/>
    <row r="43293" ht="15" customHeight="1"/>
    <row r="43294" ht="15" customHeight="1"/>
    <row r="43295" ht="15" customHeight="1"/>
    <row r="43296" ht="15" customHeight="1"/>
    <row r="43297" ht="15" customHeight="1"/>
    <row r="43298" ht="15" customHeight="1"/>
    <row r="43299" ht="15" customHeight="1"/>
    <row r="43300" ht="15" customHeight="1"/>
    <row r="43301" ht="15" customHeight="1"/>
    <row r="43302" ht="15" customHeight="1"/>
    <row r="43303" ht="15" customHeight="1"/>
    <row r="43304" ht="15" customHeight="1"/>
    <row r="43305" ht="15" customHeight="1"/>
    <row r="43306" ht="15" customHeight="1"/>
    <row r="43307" ht="15" customHeight="1"/>
    <row r="43308" ht="15" customHeight="1"/>
    <row r="43309" ht="15" customHeight="1"/>
    <row r="43310" ht="15" customHeight="1"/>
    <row r="43311" ht="15" customHeight="1"/>
    <row r="43312" ht="15" customHeight="1"/>
    <row r="43313" ht="15" customHeight="1"/>
    <row r="43314" ht="15" customHeight="1"/>
    <row r="43315" ht="15" customHeight="1"/>
    <row r="43316" ht="15" customHeight="1"/>
    <row r="43317" ht="15" customHeight="1"/>
    <row r="43318" ht="15" customHeight="1"/>
    <row r="43319" ht="15" customHeight="1"/>
    <row r="43320" ht="15" customHeight="1"/>
    <row r="43321" ht="15" customHeight="1"/>
    <row r="43322" ht="15" customHeight="1"/>
    <row r="43323" ht="15" customHeight="1"/>
    <row r="43324" ht="15" customHeight="1"/>
    <row r="43325" ht="15" customHeight="1"/>
    <row r="43326" ht="15" customHeight="1"/>
    <row r="43327" ht="15" customHeight="1"/>
    <row r="43328" ht="15" customHeight="1"/>
    <row r="43329" ht="15" customHeight="1"/>
    <row r="43330" ht="15" customHeight="1"/>
    <row r="43331" ht="15" customHeight="1"/>
    <row r="43332" ht="15" customHeight="1"/>
    <row r="43333" ht="15" customHeight="1"/>
    <row r="43334" ht="15" customHeight="1"/>
    <row r="43335" ht="15" customHeight="1"/>
    <row r="43336" ht="15" customHeight="1"/>
    <row r="43337" ht="15" customHeight="1"/>
    <row r="43338" ht="15" customHeight="1"/>
    <row r="43339" ht="15" customHeight="1"/>
    <row r="43340" ht="15" customHeight="1"/>
    <row r="43341" ht="15" customHeight="1"/>
    <row r="43342" ht="15" customHeight="1"/>
    <row r="43343" ht="15" customHeight="1"/>
    <row r="43344" ht="15" customHeight="1"/>
    <row r="43345" ht="15" customHeight="1"/>
    <row r="43346" ht="15" customHeight="1"/>
    <row r="43347" ht="15" customHeight="1"/>
    <row r="43348" ht="15" customHeight="1"/>
    <row r="43349" ht="15" customHeight="1"/>
    <row r="43350" ht="15" customHeight="1"/>
    <row r="43351" ht="15" customHeight="1"/>
    <row r="43352" ht="15" customHeight="1"/>
    <row r="43353" ht="15" customHeight="1"/>
    <row r="43354" ht="15" customHeight="1"/>
    <row r="43355" ht="15" customHeight="1"/>
    <row r="43356" ht="15" customHeight="1"/>
    <row r="43357" ht="15" customHeight="1"/>
    <row r="43358" ht="15" customHeight="1"/>
    <row r="43359" ht="15" customHeight="1"/>
    <row r="43360" ht="15" customHeight="1"/>
    <row r="43361" ht="15" customHeight="1"/>
    <row r="43362" ht="15" customHeight="1"/>
    <row r="43363" ht="15" customHeight="1"/>
    <row r="43364" ht="15" customHeight="1"/>
    <row r="43365" ht="15" customHeight="1"/>
    <row r="43366" ht="15" customHeight="1"/>
    <row r="43367" ht="15" customHeight="1"/>
    <row r="43368" ht="15" customHeight="1"/>
    <row r="43369" ht="15" customHeight="1"/>
    <row r="43370" ht="15" customHeight="1"/>
    <row r="43371" ht="15" customHeight="1"/>
    <row r="43372" ht="15" customHeight="1"/>
    <row r="43373" ht="15" customHeight="1"/>
    <row r="43374" ht="15" customHeight="1"/>
    <row r="43375" ht="15" customHeight="1"/>
    <row r="43376" ht="15" customHeight="1"/>
    <row r="43377" ht="15" customHeight="1"/>
    <row r="43378" ht="15" customHeight="1"/>
    <row r="43379" ht="15" customHeight="1"/>
    <row r="43380" ht="15" customHeight="1"/>
    <row r="43381" ht="15" customHeight="1"/>
    <row r="43382" ht="15" customHeight="1"/>
    <row r="43383" ht="15" customHeight="1"/>
    <row r="43384" ht="15" customHeight="1"/>
    <row r="43385" ht="15" customHeight="1"/>
    <row r="43386" ht="15" customHeight="1"/>
    <row r="43387" ht="15" customHeight="1"/>
    <row r="43388" ht="15" customHeight="1"/>
    <row r="43389" ht="15" customHeight="1"/>
    <row r="43390" ht="15" customHeight="1"/>
    <row r="43391" ht="15" customHeight="1"/>
    <row r="43392" ht="15" customHeight="1"/>
    <row r="43393" ht="15" customHeight="1"/>
    <row r="43394" ht="15" customHeight="1"/>
    <row r="43395" ht="15" customHeight="1"/>
    <row r="43396" ht="15" customHeight="1"/>
    <row r="43397" ht="15" customHeight="1"/>
    <row r="43398" ht="15" customHeight="1"/>
    <row r="43399" ht="15" customHeight="1"/>
    <row r="43400" ht="15" customHeight="1"/>
    <row r="43401" ht="15" customHeight="1"/>
    <row r="43402" ht="15" customHeight="1"/>
    <row r="43403" ht="15" customHeight="1"/>
    <row r="43404" ht="15" customHeight="1"/>
    <row r="43405" ht="15" customHeight="1"/>
    <row r="43406" ht="15" customHeight="1"/>
    <row r="43407" ht="15" customHeight="1"/>
    <row r="43408" ht="15" customHeight="1"/>
    <row r="43409" ht="15" customHeight="1"/>
    <row r="43410" ht="15" customHeight="1"/>
    <row r="43411" ht="15" customHeight="1"/>
    <row r="43412" ht="15" customHeight="1"/>
    <row r="43413" ht="15" customHeight="1"/>
    <row r="43414" ht="15" customHeight="1"/>
    <row r="43415" ht="15" customHeight="1"/>
    <row r="43416" ht="15" customHeight="1"/>
    <row r="43417" ht="15" customHeight="1"/>
    <row r="43418" ht="15" customHeight="1"/>
    <row r="43419" ht="15" customHeight="1"/>
    <row r="43420" ht="15" customHeight="1"/>
    <row r="43421" ht="15" customHeight="1"/>
    <row r="43422" ht="15" customHeight="1"/>
    <row r="43423" ht="15" customHeight="1"/>
    <row r="43424" ht="15" customHeight="1"/>
    <row r="43425" ht="15" customHeight="1"/>
    <row r="43426" ht="15" customHeight="1"/>
    <row r="43427" ht="15" customHeight="1"/>
    <row r="43428" ht="15" customHeight="1"/>
    <row r="43429" ht="15" customHeight="1"/>
    <row r="43430" ht="15" customHeight="1"/>
    <row r="43431" ht="15" customHeight="1"/>
    <row r="43432" ht="15" customHeight="1"/>
    <row r="43433" ht="15" customHeight="1"/>
    <row r="43434" ht="15" customHeight="1"/>
    <row r="43435" ht="15" customHeight="1"/>
    <row r="43436" ht="15" customHeight="1"/>
    <row r="43437" ht="15" customHeight="1"/>
    <row r="43438" ht="15" customHeight="1"/>
    <row r="43439" ht="15" customHeight="1"/>
    <row r="43440" ht="15" customHeight="1"/>
    <row r="43441" ht="15" customHeight="1"/>
    <row r="43442" ht="15" customHeight="1"/>
    <row r="43443" ht="15" customHeight="1"/>
    <row r="43444" ht="15" customHeight="1"/>
    <row r="43445" ht="15" customHeight="1"/>
    <row r="43446" ht="15" customHeight="1"/>
    <row r="43447" ht="15" customHeight="1"/>
    <row r="43448" ht="15" customHeight="1"/>
    <row r="43449" ht="15" customHeight="1"/>
    <row r="43450" ht="15" customHeight="1"/>
    <row r="43451" ht="15" customHeight="1"/>
    <row r="43452" ht="15" customHeight="1"/>
    <row r="43453" ht="15" customHeight="1"/>
    <row r="43454" ht="15" customHeight="1"/>
    <row r="43455" ht="15" customHeight="1"/>
    <row r="43456" ht="15" customHeight="1"/>
    <row r="43457" ht="15" customHeight="1"/>
    <row r="43458" ht="15" customHeight="1"/>
    <row r="43459" ht="15" customHeight="1"/>
    <row r="43460" ht="15" customHeight="1"/>
    <row r="43461" ht="15" customHeight="1"/>
    <row r="43462" ht="15" customHeight="1"/>
    <row r="43463" ht="15" customHeight="1"/>
    <row r="43464" ht="15" customHeight="1"/>
    <row r="43465" ht="15" customHeight="1"/>
    <row r="43466" ht="15" customHeight="1"/>
    <row r="43467" ht="15" customHeight="1"/>
    <row r="43468" ht="15" customHeight="1"/>
    <row r="43469" ht="15" customHeight="1"/>
    <row r="43470" ht="15" customHeight="1"/>
    <row r="43471" ht="15" customHeight="1"/>
    <row r="43472" ht="15" customHeight="1"/>
    <row r="43473" ht="15" customHeight="1"/>
    <row r="43474" ht="15" customHeight="1"/>
    <row r="43475" ht="15" customHeight="1"/>
    <row r="43476" ht="15" customHeight="1"/>
    <row r="43477" ht="15" customHeight="1"/>
    <row r="43478" ht="15" customHeight="1"/>
    <row r="43479" ht="15" customHeight="1"/>
    <row r="43480" ht="15" customHeight="1"/>
    <row r="43481" ht="15" customHeight="1"/>
    <row r="43482" ht="15" customHeight="1"/>
    <row r="43483" ht="15" customHeight="1"/>
    <row r="43484" ht="15" customHeight="1"/>
    <row r="43485" ht="15" customHeight="1"/>
    <row r="43486" ht="15" customHeight="1"/>
    <row r="43487" ht="15" customHeight="1"/>
    <row r="43488" ht="15" customHeight="1"/>
    <row r="43489" ht="15" customHeight="1"/>
    <row r="43490" ht="15" customHeight="1"/>
    <row r="43491" ht="15" customHeight="1"/>
    <row r="43492" ht="15" customHeight="1"/>
    <row r="43493" ht="15" customHeight="1"/>
    <row r="43494" ht="15" customHeight="1"/>
    <row r="43495" ht="15" customHeight="1"/>
    <row r="43496" ht="15" customHeight="1"/>
    <row r="43497" ht="15" customHeight="1"/>
    <row r="43498" ht="15" customHeight="1"/>
    <row r="43499" ht="15" customHeight="1"/>
    <row r="43500" ht="15" customHeight="1"/>
    <row r="43501" ht="15" customHeight="1"/>
    <row r="43502" ht="15" customHeight="1"/>
    <row r="43503" ht="15" customHeight="1"/>
    <row r="43504" ht="15" customHeight="1"/>
    <row r="43505" ht="15" customHeight="1"/>
    <row r="43506" ht="15" customHeight="1"/>
    <row r="43507" ht="15" customHeight="1"/>
    <row r="43508" ht="15" customHeight="1"/>
    <row r="43509" ht="15" customHeight="1"/>
    <row r="43510" ht="15" customHeight="1"/>
    <row r="43511" ht="15" customHeight="1"/>
    <row r="43512" ht="15" customHeight="1"/>
    <row r="43513" ht="15" customHeight="1"/>
    <row r="43514" ht="15" customHeight="1"/>
    <row r="43515" ht="15" customHeight="1"/>
    <row r="43516" ht="15" customHeight="1"/>
    <row r="43517" ht="15" customHeight="1"/>
    <row r="43518" ht="15" customHeight="1"/>
    <row r="43519" ht="15" customHeight="1"/>
    <row r="43520" ht="15" customHeight="1"/>
    <row r="43521" ht="15" customHeight="1"/>
    <row r="43522" ht="15" customHeight="1"/>
    <row r="43523" ht="15" customHeight="1"/>
    <row r="43524" ht="15" customHeight="1"/>
    <row r="43525" ht="15" customHeight="1"/>
    <row r="43526" ht="15" customHeight="1"/>
    <row r="43527" ht="15" customHeight="1"/>
    <row r="43528" ht="15" customHeight="1"/>
    <row r="43529" ht="15" customHeight="1"/>
    <row r="43530" ht="15" customHeight="1"/>
    <row r="43531" ht="15" customHeight="1"/>
    <row r="43532" ht="15" customHeight="1"/>
    <row r="43533" ht="15" customHeight="1"/>
    <row r="43534" ht="15" customHeight="1"/>
    <row r="43535" ht="15" customHeight="1"/>
    <row r="43536" ht="15" customHeight="1"/>
    <row r="43537" ht="15" customHeight="1"/>
    <row r="43538" ht="15" customHeight="1"/>
    <row r="43539" ht="15" customHeight="1"/>
    <row r="43540" ht="15" customHeight="1"/>
    <row r="43541" ht="15" customHeight="1"/>
    <row r="43542" ht="15" customHeight="1"/>
    <row r="43543" ht="15" customHeight="1"/>
    <row r="43544" ht="15" customHeight="1"/>
    <row r="43545" ht="15" customHeight="1"/>
    <row r="43546" ht="15" customHeight="1"/>
    <row r="43547" ht="15" customHeight="1"/>
    <row r="43548" ht="15" customHeight="1"/>
    <row r="43549" ht="15" customHeight="1"/>
    <row r="43550" ht="15" customHeight="1"/>
    <row r="43551" ht="15" customHeight="1"/>
    <row r="43552" ht="15" customHeight="1"/>
    <row r="43553" ht="15" customHeight="1"/>
    <row r="43554" ht="15" customHeight="1"/>
    <row r="43555" ht="15" customHeight="1"/>
    <row r="43556" ht="15" customHeight="1"/>
    <row r="43557" ht="15" customHeight="1"/>
    <row r="43558" ht="15" customHeight="1"/>
    <row r="43559" ht="15" customHeight="1"/>
    <row r="43560" ht="15" customHeight="1"/>
    <row r="43561" ht="15" customHeight="1"/>
    <row r="43562" ht="15" customHeight="1"/>
    <row r="43563" ht="15" customHeight="1"/>
    <row r="43564" ht="15" customHeight="1"/>
    <row r="43565" ht="15" customHeight="1"/>
    <row r="43566" ht="15" customHeight="1"/>
    <row r="43567" ht="15" customHeight="1"/>
    <row r="43568" ht="15" customHeight="1"/>
    <row r="43569" ht="15" customHeight="1"/>
    <row r="43570" ht="15" customHeight="1"/>
    <row r="43571" ht="15" customHeight="1"/>
    <row r="43572" ht="15" customHeight="1"/>
    <row r="43573" ht="15" customHeight="1"/>
    <row r="43574" ht="15" customHeight="1"/>
    <row r="43575" ht="15" customHeight="1"/>
    <row r="43576" ht="15" customHeight="1"/>
    <row r="43577" ht="15" customHeight="1"/>
    <row r="43578" ht="15" customHeight="1"/>
    <row r="43579" ht="15" customHeight="1"/>
    <row r="43580" ht="15" customHeight="1"/>
    <row r="43581" ht="15" customHeight="1"/>
    <row r="43582" ht="15" customHeight="1"/>
    <row r="43583" ht="15" customHeight="1"/>
    <row r="43584" ht="15" customHeight="1"/>
    <row r="43585" ht="15" customHeight="1"/>
    <row r="43586" ht="15" customHeight="1"/>
    <row r="43587" ht="15" customHeight="1"/>
    <row r="43588" ht="15" customHeight="1"/>
    <row r="43589" ht="15" customHeight="1"/>
    <row r="43590" ht="15" customHeight="1"/>
    <row r="43591" ht="15" customHeight="1"/>
    <row r="43592" ht="15" customHeight="1"/>
    <row r="43593" ht="15" customHeight="1"/>
    <row r="43594" ht="15" customHeight="1"/>
    <row r="43595" ht="15" customHeight="1"/>
    <row r="43596" ht="15" customHeight="1"/>
    <row r="43597" ht="15" customHeight="1"/>
    <row r="43598" ht="15" customHeight="1"/>
    <row r="43599" ht="15" customHeight="1"/>
    <row r="43600" ht="15" customHeight="1"/>
    <row r="43601" ht="15" customHeight="1"/>
    <row r="43602" ht="15" customHeight="1"/>
    <row r="43603" ht="15" customHeight="1"/>
    <row r="43604" ht="15" customHeight="1"/>
    <row r="43605" ht="15" customHeight="1"/>
    <row r="43606" ht="15" customHeight="1"/>
    <row r="43607" ht="15" customHeight="1"/>
    <row r="43608" ht="15" customHeight="1"/>
    <row r="43609" ht="15" customHeight="1"/>
    <row r="43610" ht="15" customHeight="1"/>
    <row r="43611" ht="15" customHeight="1"/>
    <row r="43612" ht="15" customHeight="1"/>
    <row r="43613" ht="15" customHeight="1"/>
    <row r="43614" ht="15" customHeight="1"/>
    <row r="43615" ht="15" customHeight="1"/>
    <row r="43616" ht="15" customHeight="1"/>
    <row r="43617" ht="15" customHeight="1"/>
    <row r="43618" ht="15" customHeight="1"/>
    <row r="43619" ht="15" customHeight="1"/>
    <row r="43620" ht="15" customHeight="1"/>
    <row r="43621" ht="15" customHeight="1"/>
    <row r="43622" ht="15" customHeight="1"/>
    <row r="43623" ht="15" customHeight="1"/>
    <row r="43624" ht="15" customHeight="1"/>
    <row r="43625" ht="15" customHeight="1"/>
    <row r="43626" ht="15" customHeight="1"/>
    <row r="43627" ht="15" customHeight="1"/>
    <row r="43628" ht="15" customHeight="1"/>
    <row r="43629" ht="15" customHeight="1"/>
    <row r="43630" ht="15" customHeight="1"/>
    <row r="43631" ht="15" customHeight="1"/>
    <row r="43632" ht="15" customHeight="1"/>
    <row r="43633" ht="15" customHeight="1"/>
    <row r="43634" ht="15" customHeight="1"/>
    <row r="43635" ht="15" customHeight="1"/>
    <row r="43636" ht="15" customHeight="1"/>
    <row r="43637" ht="15" customHeight="1"/>
    <row r="43638" ht="15" customHeight="1"/>
    <row r="43639" ht="15" customHeight="1"/>
    <row r="43640" ht="15" customHeight="1"/>
    <row r="43641" ht="15" customHeight="1"/>
    <row r="43642" ht="15" customHeight="1"/>
    <row r="43643" ht="15" customHeight="1"/>
    <row r="43644" ht="15" customHeight="1"/>
    <row r="43645" ht="15" customHeight="1"/>
    <row r="43646" ht="15" customHeight="1"/>
    <row r="43647" ht="15" customHeight="1"/>
    <row r="43648" ht="15" customHeight="1"/>
    <row r="43649" ht="15" customHeight="1"/>
    <row r="43650" ht="15" customHeight="1"/>
    <row r="43651" ht="15" customHeight="1"/>
    <row r="43652" ht="15" customHeight="1"/>
    <row r="43653" ht="15" customHeight="1"/>
    <row r="43654" ht="15" customHeight="1"/>
    <row r="43655" ht="15" customHeight="1"/>
    <row r="43656" ht="15" customHeight="1"/>
    <row r="43657" ht="15" customHeight="1"/>
    <row r="43658" ht="15" customHeight="1"/>
    <row r="43659" ht="15" customHeight="1"/>
    <row r="43660" ht="15" customHeight="1"/>
    <row r="43661" ht="15" customHeight="1"/>
    <row r="43662" ht="15" customHeight="1"/>
    <row r="43663" ht="15" customHeight="1"/>
    <row r="43664" ht="15" customHeight="1"/>
    <row r="43665" ht="15" customHeight="1"/>
    <row r="43666" ht="15" customHeight="1"/>
    <row r="43667" ht="15" customHeight="1"/>
    <row r="43668" ht="15" customHeight="1"/>
    <row r="43669" ht="15" customHeight="1"/>
    <row r="43670" ht="15" customHeight="1"/>
    <row r="43671" ht="15" customHeight="1"/>
    <row r="43672" ht="15" customHeight="1"/>
    <row r="43673" ht="15" customHeight="1"/>
    <row r="43674" ht="15" customHeight="1"/>
    <row r="43675" ht="15" customHeight="1"/>
    <row r="43676" ht="15" customHeight="1"/>
    <row r="43677" ht="15" customHeight="1"/>
    <row r="43678" ht="15" customHeight="1"/>
    <row r="43679" ht="15" customHeight="1"/>
    <row r="43680" ht="15" customHeight="1"/>
    <row r="43681" ht="15" customHeight="1"/>
    <row r="43682" ht="15" customHeight="1"/>
    <row r="43683" ht="15" customHeight="1"/>
    <row r="43684" ht="15" customHeight="1"/>
    <row r="43685" ht="15" customHeight="1"/>
    <row r="43686" ht="15" customHeight="1"/>
    <row r="43687" ht="15" customHeight="1"/>
    <row r="43688" ht="15" customHeight="1"/>
    <row r="43689" ht="15" customHeight="1"/>
    <row r="43690" ht="15" customHeight="1"/>
    <row r="43691" ht="15" customHeight="1"/>
    <row r="43692" ht="15" customHeight="1"/>
    <row r="43693" ht="15" customHeight="1"/>
    <row r="43694" ht="15" customHeight="1"/>
    <row r="43695" ht="15" customHeight="1"/>
    <row r="43696" ht="15" customHeight="1"/>
    <row r="43697" ht="15" customHeight="1"/>
    <row r="43698" ht="15" customHeight="1"/>
    <row r="43699" ht="15" customHeight="1"/>
    <row r="43700" ht="15" customHeight="1"/>
    <row r="43701" ht="15" customHeight="1"/>
    <row r="43702" ht="15" customHeight="1"/>
    <row r="43703" ht="15" customHeight="1"/>
    <row r="43704" ht="15" customHeight="1"/>
    <row r="43705" ht="15" customHeight="1"/>
    <row r="43706" ht="15" customHeight="1"/>
    <row r="43707" ht="15" customHeight="1"/>
    <row r="43708" ht="15" customHeight="1"/>
    <row r="43709" ht="15" customHeight="1"/>
    <row r="43710" ht="15" customHeight="1"/>
    <row r="43711" ht="15" customHeight="1"/>
    <row r="43712" ht="15" customHeight="1"/>
    <row r="43713" ht="15" customHeight="1"/>
    <row r="43714" ht="15" customHeight="1"/>
    <row r="43715" ht="15" customHeight="1"/>
    <row r="43716" ht="15" customHeight="1"/>
    <row r="43717" ht="15" customHeight="1"/>
    <row r="43718" ht="15" customHeight="1"/>
    <row r="43719" ht="15" customHeight="1"/>
    <row r="43720" ht="15" customHeight="1"/>
    <row r="43721" ht="15" customHeight="1"/>
    <row r="43722" ht="15" customHeight="1"/>
    <row r="43723" ht="15" customHeight="1"/>
    <row r="43724" ht="15" customHeight="1"/>
    <row r="43725" ht="15" customHeight="1"/>
    <row r="43726" ht="15" customHeight="1"/>
    <row r="43727" ht="15" customHeight="1"/>
    <row r="43728" ht="15" customHeight="1"/>
    <row r="43729" ht="15" customHeight="1"/>
    <row r="43730" ht="15" customHeight="1"/>
    <row r="43731" ht="15" customHeight="1"/>
    <row r="43732" ht="15" customHeight="1"/>
    <row r="43733" ht="15" customHeight="1"/>
    <row r="43734" ht="15" customHeight="1"/>
    <row r="43735" ht="15" customHeight="1"/>
    <row r="43736" ht="15" customHeight="1"/>
    <row r="43737" ht="15" customHeight="1"/>
    <row r="43738" ht="15" customHeight="1"/>
    <row r="43739" ht="15" customHeight="1"/>
    <row r="43740" ht="15" customHeight="1"/>
    <row r="43741" ht="15" customHeight="1"/>
    <row r="43742" ht="15" customHeight="1"/>
    <row r="43743" ht="15" customHeight="1"/>
    <row r="43744" ht="15" customHeight="1"/>
    <row r="43745" ht="15" customHeight="1"/>
    <row r="43746" ht="15" customHeight="1"/>
    <row r="43747" ht="15" customHeight="1"/>
    <row r="43748" ht="15" customHeight="1"/>
    <row r="43749" ht="15" customHeight="1"/>
    <row r="43750" ht="15" customHeight="1"/>
    <row r="43751" ht="15" customHeight="1"/>
    <row r="43752" ht="15" customHeight="1"/>
    <row r="43753" ht="15" customHeight="1"/>
    <row r="43754" ht="15" customHeight="1"/>
    <row r="43755" ht="15" customHeight="1"/>
    <row r="43756" ht="15" customHeight="1"/>
    <row r="43757" ht="15" customHeight="1"/>
    <row r="43758" ht="15" customHeight="1"/>
    <row r="43759" ht="15" customHeight="1"/>
    <row r="43760" ht="15" customHeight="1"/>
    <row r="43761" ht="15" customHeight="1"/>
    <row r="43762" ht="15" customHeight="1"/>
    <row r="43763" ht="15" customHeight="1"/>
    <row r="43764" ht="15" customHeight="1"/>
    <row r="43765" ht="15" customHeight="1"/>
    <row r="43766" ht="15" customHeight="1"/>
    <row r="43767" ht="15" customHeight="1"/>
    <row r="43768" ht="15" customHeight="1"/>
    <row r="43769" ht="15" customHeight="1"/>
    <row r="43770" ht="15" customHeight="1"/>
    <row r="43771" ht="15" customHeight="1"/>
    <row r="43772" ht="15" customHeight="1"/>
    <row r="43773" ht="15" customHeight="1"/>
    <row r="43774" ht="15" customHeight="1"/>
    <row r="43775" ht="15" customHeight="1"/>
    <row r="43776" ht="15" customHeight="1"/>
    <row r="43777" ht="15" customHeight="1"/>
    <row r="43778" ht="15" customHeight="1"/>
    <row r="43779" ht="15" customHeight="1"/>
    <row r="43780" ht="15" customHeight="1"/>
    <row r="43781" ht="15" customHeight="1"/>
    <row r="43782" ht="15" customHeight="1"/>
    <row r="43783" ht="15" customHeight="1"/>
    <row r="43784" ht="15" customHeight="1"/>
    <row r="43785" ht="15" customHeight="1"/>
    <row r="43786" ht="15" customHeight="1"/>
    <row r="43787" ht="15" customHeight="1"/>
    <row r="43788" ht="15" customHeight="1"/>
    <row r="43789" ht="15" customHeight="1"/>
    <row r="43790" ht="15" customHeight="1"/>
    <row r="43791" ht="15" customHeight="1"/>
    <row r="43792" ht="15" customHeight="1"/>
    <row r="43793" ht="15" customHeight="1"/>
    <row r="43794" ht="15" customHeight="1"/>
    <row r="43795" ht="15" customHeight="1"/>
    <row r="43796" ht="15" customHeight="1"/>
    <row r="43797" ht="15" customHeight="1"/>
    <row r="43798" ht="15" customHeight="1"/>
    <row r="43799" ht="15" customHeight="1"/>
    <row r="43800" ht="15" customHeight="1"/>
    <row r="43801" ht="15" customHeight="1"/>
    <row r="43802" ht="15" customHeight="1"/>
    <row r="43803" ht="15" customHeight="1"/>
    <row r="43804" ht="15" customHeight="1"/>
    <row r="43805" ht="15" customHeight="1"/>
    <row r="43806" ht="15" customHeight="1"/>
    <row r="43807" ht="15" customHeight="1"/>
    <row r="43808" ht="15" customHeight="1"/>
    <row r="43809" ht="15" customHeight="1"/>
    <row r="43810" ht="15" customHeight="1"/>
    <row r="43811" ht="15" customHeight="1"/>
    <row r="43812" ht="15" customHeight="1"/>
    <row r="43813" ht="15" customHeight="1"/>
    <row r="43814" ht="15" customHeight="1"/>
    <row r="43815" ht="15" customHeight="1"/>
    <row r="43816" ht="15" customHeight="1"/>
    <row r="43817" ht="15" customHeight="1"/>
    <row r="43818" ht="15" customHeight="1"/>
    <row r="43819" ht="15" customHeight="1"/>
    <row r="43820" ht="15" customHeight="1"/>
    <row r="43821" ht="15" customHeight="1"/>
    <row r="43822" ht="15" customHeight="1"/>
    <row r="43823" ht="15" customHeight="1"/>
    <row r="43824" ht="15" customHeight="1"/>
    <row r="43825" ht="15" customHeight="1"/>
    <row r="43826" ht="15" customHeight="1"/>
    <row r="43827" ht="15" customHeight="1"/>
    <row r="43828" ht="15" customHeight="1"/>
    <row r="43829" ht="15" customHeight="1"/>
    <row r="43830" ht="15" customHeight="1"/>
    <row r="43831" ht="15" customHeight="1"/>
    <row r="43832" ht="15" customHeight="1"/>
    <row r="43833" ht="15" customHeight="1"/>
    <row r="43834" ht="15" customHeight="1"/>
    <row r="43835" ht="15" customHeight="1"/>
    <row r="43836" ht="15" customHeight="1"/>
    <row r="43837" ht="15" customHeight="1"/>
    <row r="43838" ht="15" customHeight="1"/>
    <row r="43839" ht="15" customHeight="1"/>
    <row r="43840" ht="15" customHeight="1"/>
    <row r="43841" ht="15" customHeight="1"/>
    <row r="43842" ht="15" customHeight="1"/>
    <row r="43843" ht="15" customHeight="1"/>
    <row r="43844" ht="15" customHeight="1"/>
    <row r="43845" ht="15" customHeight="1"/>
    <row r="43846" ht="15" customHeight="1"/>
    <row r="43847" ht="15" customHeight="1"/>
    <row r="43848" ht="15" customHeight="1"/>
    <row r="43849" ht="15" customHeight="1"/>
    <row r="43850" ht="15" customHeight="1"/>
    <row r="43851" ht="15" customHeight="1"/>
    <row r="43852" ht="15" customHeight="1"/>
    <row r="43853" ht="15" customHeight="1"/>
    <row r="43854" ht="15" customHeight="1"/>
    <row r="43855" ht="15" customHeight="1"/>
    <row r="43856" ht="15" customHeight="1"/>
    <row r="43857" ht="15" customHeight="1"/>
    <row r="43858" ht="15" customHeight="1"/>
    <row r="43859" ht="15" customHeight="1"/>
    <row r="43860" ht="15" customHeight="1"/>
    <row r="43861" ht="15" customHeight="1"/>
    <row r="43862" ht="15" customHeight="1"/>
    <row r="43863" ht="15" customHeight="1"/>
    <row r="43864" ht="15" customHeight="1"/>
    <row r="43865" ht="15" customHeight="1"/>
    <row r="43866" ht="15" customHeight="1"/>
    <row r="43867" ht="15" customHeight="1"/>
    <row r="43868" ht="15" customHeight="1"/>
    <row r="43869" ht="15" customHeight="1"/>
    <row r="43870" ht="15" customHeight="1"/>
    <row r="43871" ht="15" customHeight="1"/>
    <row r="43872" ht="15" customHeight="1"/>
    <row r="43873" ht="15" customHeight="1"/>
    <row r="43874" ht="15" customHeight="1"/>
    <row r="43875" ht="15" customHeight="1"/>
    <row r="43876" ht="15" customHeight="1"/>
    <row r="43877" ht="15" customHeight="1"/>
    <row r="43878" ht="15" customHeight="1"/>
    <row r="43879" ht="15" customHeight="1"/>
    <row r="43880" ht="15" customHeight="1"/>
    <row r="43881" ht="15" customHeight="1"/>
    <row r="43882" ht="15" customHeight="1"/>
    <row r="43883" ht="15" customHeight="1"/>
    <row r="43884" ht="15" customHeight="1"/>
    <row r="43885" ht="15" customHeight="1"/>
    <row r="43886" ht="15" customHeight="1"/>
    <row r="43887" ht="15" customHeight="1"/>
    <row r="43888" ht="15" customHeight="1"/>
    <row r="43889" ht="15" customHeight="1"/>
    <row r="43890" ht="15" customHeight="1"/>
    <row r="43891" ht="15" customHeight="1"/>
    <row r="43892" ht="15" customHeight="1"/>
    <row r="43893" ht="15" customHeight="1"/>
    <row r="43894" ht="15" customHeight="1"/>
    <row r="43895" ht="15" customHeight="1"/>
    <row r="43896" ht="15" customHeight="1"/>
    <row r="43897" ht="15" customHeight="1"/>
    <row r="43898" ht="15" customHeight="1"/>
    <row r="43899" ht="15" customHeight="1"/>
    <row r="43900" ht="15" customHeight="1"/>
    <row r="43901" ht="15" customHeight="1"/>
    <row r="43902" ht="15" customHeight="1"/>
    <row r="43903" ht="15" customHeight="1"/>
    <row r="43904" ht="15" customHeight="1"/>
    <row r="43905" ht="15" customHeight="1"/>
    <row r="43906" ht="15" customHeight="1"/>
    <row r="43907" ht="15" customHeight="1"/>
    <row r="43908" ht="15" customHeight="1"/>
    <row r="43909" ht="15" customHeight="1"/>
    <row r="43910" ht="15" customHeight="1"/>
    <row r="43911" ht="15" customHeight="1"/>
    <row r="43912" ht="15" customHeight="1"/>
    <row r="43913" ht="15" customHeight="1"/>
    <row r="43914" ht="15" customHeight="1"/>
    <row r="43915" ht="15" customHeight="1"/>
    <row r="43916" ht="15" customHeight="1"/>
    <row r="43917" ht="15" customHeight="1"/>
    <row r="43918" ht="15" customHeight="1"/>
    <row r="43919" ht="15" customHeight="1"/>
    <row r="43920" ht="15" customHeight="1"/>
    <row r="43921" ht="15" customHeight="1"/>
    <row r="43922" ht="15" customHeight="1"/>
    <row r="43923" ht="15" customHeight="1"/>
    <row r="43924" ht="15" customHeight="1"/>
    <row r="43925" ht="15" customHeight="1"/>
    <row r="43926" ht="15" customHeight="1"/>
    <row r="43927" ht="15" customHeight="1"/>
    <row r="43928" ht="15" customHeight="1"/>
    <row r="43929" ht="15" customHeight="1"/>
    <row r="43930" ht="15" customHeight="1"/>
    <row r="43931" ht="15" customHeight="1"/>
    <row r="43932" ht="15" customHeight="1"/>
    <row r="43933" ht="15" customHeight="1"/>
    <row r="43934" ht="15" customHeight="1"/>
    <row r="43935" ht="15" customHeight="1"/>
    <row r="43936" ht="15" customHeight="1"/>
    <row r="43937" ht="15" customHeight="1"/>
    <row r="43938" ht="15" customHeight="1"/>
    <row r="43939" ht="15" customHeight="1"/>
    <row r="43940" ht="15" customHeight="1"/>
    <row r="43941" ht="15" customHeight="1"/>
    <row r="43942" ht="15" customHeight="1"/>
    <row r="43943" ht="15" customHeight="1"/>
    <row r="43944" ht="15" customHeight="1"/>
    <row r="43945" ht="15" customHeight="1"/>
    <row r="43946" ht="15" customHeight="1"/>
    <row r="43947" ht="15" customHeight="1"/>
    <row r="43948" ht="15" customHeight="1"/>
    <row r="43949" ht="15" customHeight="1"/>
    <row r="43950" ht="15" customHeight="1"/>
    <row r="43951" ht="15" customHeight="1"/>
    <row r="43952" ht="15" customHeight="1"/>
    <row r="43953" ht="15" customHeight="1"/>
    <row r="43954" ht="15" customHeight="1"/>
    <row r="43955" ht="15" customHeight="1"/>
    <row r="43956" ht="15" customHeight="1"/>
    <row r="43957" ht="15" customHeight="1"/>
    <row r="43958" ht="15" customHeight="1"/>
    <row r="43959" ht="15" customHeight="1"/>
    <row r="43960" ht="15" customHeight="1"/>
    <row r="43961" ht="15" customHeight="1"/>
    <row r="43962" ht="15" customHeight="1"/>
    <row r="43963" ht="15" customHeight="1"/>
    <row r="43964" ht="15" customHeight="1"/>
    <row r="43965" ht="15" customHeight="1"/>
    <row r="43966" ht="15" customHeight="1"/>
    <row r="43967" ht="15" customHeight="1"/>
    <row r="43968" ht="15" customHeight="1"/>
    <row r="43969" ht="15" customHeight="1"/>
    <row r="43970" ht="15" customHeight="1"/>
    <row r="43971" ht="15" customHeight="1"/>
    <row r="43972" ht="15" customHeight="1"/>
    <row r="43973" ht="15" customHeight="1"/>
    <row r="43974" ht="15" customHeight="1"/>
    <row r="43975" ht="15" customHeight="1"/>
    <row r="43976" ht="15" customHeight="1"/>
    <row r="43977" ht="15" customHeight="1"/>
    <row r="43978" ht="15" customHeight="1"/>
    <row r="43979" ht="15" customHeight="1"/>
    <row r="43980" ht="15" customHeight="1"/>
    <row r="43981" ht="15" customHeight="1"/>
    <row r="43982" ht="15" customHeight="1"/>
    <row r="43983" ht="15" customHeight="1"/>
    <row r="43984" ht="15" customHeight="1"/>
    <row r="43985" ht="15" customHeight="1"/>
    <row r="43986" ht="15" customHeight="1"/>
    <row r="43987" ht="15" customHeight="1"/>
    <row r="43988" ht="15" customHeight="1"/>
    <row r="43989" ht="15" customHeight="1"/>
    <row r="43990" ht="15" customHeight="1"/>
    <row r="43991" ht="15" customHeight="1"/>
    <row r="43992" ht="15" customHeight="1"/>
    <row r="43993" ht="15" customHeight="1"/>
    <row r="43994" ht="15" customHeight="1"/>
    <row r="43995" ht="15" customHeight="1"/>
    <row r="43996" ht="15" customHeight="1"/>
    <row r="43997" ht="15" customHeight="1"/>
    <row r="43998" ht="15" customHeight="1"/>
    <row r="43999" ht="15" customHeight="1"/>
    <row r="44000" ht="15" customHeight="1"/>
    <row r="44001" ht="15" customHeight="1"/>
    <row r="44002" ht="15" customHeight="1"/>
    <row r="44003" ht="15" customHeight="1"/>
    <row r="44004" ht="15" customHeight="1"/>
    <row r="44005" ht="15" customHeight="1"/>
    <row r="44006" ht="15" customHeight="1"/>
    <row r="44007" ht="15" customHeight="1"/>
    <row r="44008" ht="15" customHeight="1"/>
    <row r="44009" ht="15" customHeight="1"/>
    <row r="44010" ht="15" customHeight="1"/>
    <row r="44011" ht="15" customHeight="1"/>
    <row r="44012" ht="15" customHeight="1"/>
    <row r="44013" ht="15" customHeight="1"/>
    <row r="44014" ht="15" customHeight="1"/>
    <row r="44015" ht="15" customHeight="1"/>
    <row r="44016" ht="15" customHeight="1"/>
    <row r="44017" ht="15" customHeight="1"/>
    <row r="44018" ht="15" customHeight="1"/>
    <row r="44019" ht="15" customHeight="1"/>
    <row r="44020" ht="15" customHeight="1"/>
    <row r="44021" ht="15" customHeight="1"/>
    <row r="44022" ht="15" customHeight="1"/>
    <row r="44023" ht="15" customHeight="1"/>
    <row r="44024" ht="15" customHeight="1"/>
    <row r="44025" ht="15" customHeight="1"/>
    <row r="44026" ht="15" customHeight="1"/>
    <row r="44027" ht="15" customHeight="1"/>
    <row r="44028" ht="15" customHeight="1"/>
    <row r="44029" ht="15" customHeight="1"/>
    <row r="44030" ht="15" customHeight="1"/>
    <row r="44031" ht="15" customHeight="1"/>
    <row r="44032" ht="15" customHeight="1"/>
    <row r="44033" ht="15" customHeight="1"/>
    <row r="44034" ht="15" customHeight="1"/>
    <row r="44035" ht="15" customHeight="1"/>
    <row r="44036" ht="15" customHeight="1"/>
    <row r="44037" ht="15" customHeight="1"/>
    <row r="44038" ht="15" customHeight="1"/>
    <row r="44039" ht="15" customHeight="1"/>
    <row r="44040" ht="15" customHeight="1"/>
    <row r="44041" ht="15" customHeight="1"/>
    <row r="44042" ht="15" customHeight="1"/>
    <row r="44043" ht="15" customHeight="1"/>
    <row r="44044" ht="15" customHeight="1"/>
    <row r="44045" ht="15" customHeight="1"/>
    <row r="44046" ht="15" customHeight="1"/>
    <row r="44047" ht="15" customHeight="1"/>
    <row r="44048" ht="15" customHeight="1"/>
    <row r="44049" ht="15" customHeight="1"/>
    <row r="44050" ht="15" customHeight="1"/>
    <row r="44051" ht="15" customHeight="1"/>
    <row r="44052" ht="15" customHeight="1"/>
    <row r="44053" ht="15" customHeight="1"/>
    <row r="44054" ht="15" customHeight="1"/>
    <row r="44055" ht="15" customHeight="1"/>
    <row r="44056" ht="15" customHeight="1"/>
    <row r="44057" ht="15" customHeight="1"/>
    <row r="44058" ht="15" customHeight="1"/>
    <row r="44059" ht="15" customHeight="1"/>
    <row r="44060" ht="15" customHeight="1"/>
    <row r="44061" ht="15" customHeight="1"/>
    <row r="44062" ht="15" customHeight="1"/>
    <row r="44063" ht="15" customHeight="1"/>
    <row r="44064" ht="15" customHeight="1"/>
    <row r="44065" ht="15" customHeight="1"/>
    <row r="44066" ht="15" customHeight="1"/>
    <row r="44067" ht="15" customHeight="1"/>
    <row r="44068" ht="15" customHeight="1"/>
    <row r="44069" ht="15" customHeight="1"/>
    <row r="44070" ht="15" customHeight="1"/>
    <row r="44071" ht="15" customHeight="1"/>
    <row r="44072" ht="15" customHeight="1"/>
    <row r="44073" ht="15" customHeight="1"/>
    <row r="44074" ht="15" customHeight="1"/>
    <row r="44075" ht="15" customHeight="1"/>
    <row r="44076" ht="15" customHeight="1"/>
    <row r="44077" ht="15" customHeight="1"/>
    <row r="44078" ht="15" customHeight="1"/>
    <row r="44079" ht="15" customHeight="1"/>
    <row r="44080" ht="15" customHeight="1"/>
    <row r="44081" ht="15" customHeight="1"/>
    <row r="44082" ht="15" customHeight="1"/>
    <row r="44083" ht="15" customHeight="1"/>
    <row r="44084" ht="15" customHeight="1"/>
    <row r="44085" ht="15" customHeight="1"/>
    <row r="44086" ht="15" customHeight="1"/>
    <row r="44087" ht="15" customHeight="1"/>
    <row r="44088" ht="15" customHeight="1"/>
    <row r="44089" ht="15" customHeight="1"/>
    <row r="44090" ht="15" customHeight="1"/>
    <row r="44091" ht="15" customHeight="1"/>
    <row r="44092" ht="15" customHeight="1"/>
    <row r="44093" ht="15" customHeight="1"/>
    <row r="44094" ht="15" customHeight="1"/>
    <row r="44095" ht="15" customHeight="1"/>
    <row r="44096" ht="15" customHeight="1"/>
    <row r="44097" ht="15" customHeight="1"/>
    <row r="44098" ht="15" customHeight="1"/>
    <row r="44099" ht="15" customHeight="1"/>
    <row r="44100" ht="15" customHeight="1"/>
    <row r="44101" ht="15" customHeight="1"/>
    <row r="44102" ht="15" customHeight="1"/>
    <row r="44103" ht="15" customHeight="1"/>
    <row r="44104" ht="15" customHeight="1"/>
    <row r="44105" ht="15" customHeight="1"/>
    <row r="44106" ht="15" customHeight="1"/>
    <row r="44107" ht="15" customHeight="1"/>
    <row r="44108" ht="15" customHeight="1"/>
    <row r="44109" ht="15" customHeight="1"/>
    <row r="44110" ht="15" customHeight="1"/>
    <row r="44111" ht="15" customHeight="1"/>
    <row r="44112" ht="15" customHeight="1"/>
    <row r="44113" ht="15" customHeight="1"/>
    <row r="44114" ht="15" customHeight="1"/>
    <row r="44115" ht="15" customHeight="1"/>
    <row r="44116" ht="15" customHeight="1"/>
    <row r="44117" ht="15" customHeight="1"/>
    <row r="44118" ht="15" customHeight="1"/>
    <row r="44119" ht="15" customHeight="1"/>
    <row r="44120" ht="15" customHeight="1"/>
    <row r="44121" ht="15" customHeight="1"/>
    <row r="44122" ht="15" customHeight="1"/>
    <row r="44123" ht="15" customHeight="1"/>
    <row r="44124" ht="15" customHeight="1"/>
    <row r="44125" ht="15" customHeight="1"/>
    <row r="44126" ht="15" customHeight="1"/>
    <row r="44127" ht="15" customHeight="1"/>
    <row r="44128" ht="15" customHeight="1"/>
    <row r="44129" ht="15" customHeight="1"/>
    <row r="44130" ht="15" customHeight="1"/>
    <row r="44131" ht="15" customHeight="1"/>
    <row r="44132" ht="15" customHeight="1"/>
    <row r="44133" ht="15" customHeight="1"/>
    <row r="44134" ht="15" customHeight="1"/>
    <row r="44135" ht="15" customHeight="1"/>
    <row r="44136" ht="15" customHeight="1"/>
    <row r="44137" ht="15" customHeight="1"/>
    <row r="44138" ht="15" customHeight="1"/>
    <row r="44139" ht="15" customHeight="1"/>
    <row r="44140" ht="15" customHeight="1"/>
    <row r="44141" ht="15" customHeight="1"/>
    <row r="44142" ht="15" customHeight="1"/>
    <row r="44143" ht="15" customHeight="1"/>
    <row r="44144" ht="15" customHeight="1"/>
    <row r="44145" ht="15" customHeight="1"/>
    <row r="44146" ht="15" customHeight="1"/>
    <row r="44147" ht="15" customHeight="1"/>
    <row r="44148" ht="15" customHeight="1"/>
    <row r="44149" ht="15" customHeight="1"/>
    <row r="44150" ht="15" customHeight="1"/>
    <row r="44151" ht="15" customHeight="1"/>
    <row r="44152" ht="15" customHeight="1"/>
    <row r="44153" ht="15" customHeight="1"/>
    <row r="44154" ht="15" customHeight="1"/>
    <row r="44155" ht="15" customHeight="1"/>
    <row r="44156" ht="15" customHeight="1"/>
    <row r="44157" ht="15" customHeight="1"/>
    <row r="44158" ht="15" customHeight="1"/>
    <row r="44159" ht="15" customHeight="1"/>
    <row r="44160" ht="15" customHeight="1"/>
    <row r="44161" ht="15" customHeight="1"/>
    <row r="44162" ht="15" customHeight="1"/>
    <row r="44163" ht="15" customHeight="1"/>
    <row r="44164" ht="15" customHeight="1"/>
    <row r="44165" ht="15" customHeight="1"/>
    <row r="44166" ht="15" customHeight="1"/>
    <row r="44167" ht="15" customHeight="1"/>
    <row r="44168" ht="15" customHeight="1"/>
    <row r="44169" ht="15" customHeight="1"/>
    <row r="44170" ht="15" customHeight="1"/>
    <row r="44171" ht="15" customHeight="1"/>
    <row r="44172" ht="15" customHeight="1"/>
    <row r="44173" ht="15" customHeight="1"/>
    <row r="44174" ht="15" customHeight="1"/>
    <row r="44175" ht="15" customHeight="1"/>
    <row r="44176" ht="15" customHeight="1"/>
    <row r="44177" ht="15" customHeight="1"/>
    <row r="44178" ht="15" customHeight="1"/>
    <row r="44179" ht="15" customHeight="1"/>
    <row r="44180" ht="15" customHeight="1"/>
    <row r="44181" ht="15" customHeight="1"/>
    <row r="44182" ht="15" customHeight="1"/>
    <row r="44183" ht="15" customHeight="1"/>
    <row r="44184" ht="15" customHeight="1"/>
    <row r="44185" ht="15" customHeight="1"/>
    <row r="44186" ht="15" customHeight="1"/>
    <row r="44187" ht="15" customHeight="1"/>
    <row r="44188" ht="15" customHeight="1"/>
    <row r="44189" ht="15" customHeight="1"/>
    <row r="44190" ht="15" customHeight="1"/>
    <row r="44191" ht="15" customHeight="1"/>
    <row r="44192" ht="15" customHeight="1"/>
    <row r="44193" ht="15" customHeight="1"/>
    <row r="44194" ht="15" customHeight="1"/>
    <row r="44195" ht="15" customHeight="1"/>
    <row r="44196" ht="15" customHeight="1"/>
    <row r="44197" ht="15" customHeight="1"/>
    <row r="44198" ht="15" customHeight="1"/>
    <row r="44199" ht="15" customHeight="1"/>
    <row r="44200" ht="15" customHeight="1"/>
    <row r="44201" ht="15" customHeight="1"/>
    <row r="44202" ht="15" customHeight="1"/>
    <row r="44203" ht="15" customHeight="1"/>
    <row r="44204" ht="15" customHeight="1"/>
    <row r="44205" ht="15" customHeight="1"/>
    <row r="44206" ht="15" customHeight="1"/>
    <row r="44207" ht="15" customHeight="1"/>
    <row r="44208" ht="15" customHeight="1"/>
    <row r="44209" ht="15" customHeight="1"/>
    <row r="44210" ht="15" customHeight="1"/>
    <row r="44211" ht="15" customHeight="1"/>
    <row r="44212" ht="15" customHeight="1"/>
    <row r="44213" ht="15" customHeight="1"/>
    <row r="44214" ht="15" customHeight="1"/>
    <row r="44215" ht="15" customHeight="1"/>
    <row r="44216" ht="15" customHeight="1"/>
    <row r="44217" ht="15" customHeight="1"/>
    <row r="44218" ht="15" customHeight="1"/>
    <row r="44219" ht="15" customHeight="1"/>
    <row r="44220" ht="15" customHeight="1"/>
    <row r="44221" ht="15" customHeight="1"/>
    <row r="44222" ht="15" customHeight="1"/>
    <row r="44223" ht="15" customHeight="1"/>
    <row r="44224" ht="15" customHeight="1"/>
    <row r="44225" ht="15" customHeight="1"/>
    <row r="44226" ht="15" customHeight="1"/>
    <row r="44227" ht="15" customHeight="1"/>
    <row r="44228" ht="15" customHeight="1"/>
    <row r="44229" ht="15" customHeight="1"/>
    <row r="44230" ht="15" customHeight="1"/>
    <row r="44231" ht="15" customHeight="1"/>
    <row r="44232" ht="15" customHeight="1"/>
    <row r="44233" ht="15" customHeight="1"/>
    <row r="44234" ht="15" customHeight="1"/>
    <row r="44235" ht="15" customHeight="1"/>
    <row r="44236" ht="15" customHeight="1"/>
    <row r="44237" ht="15" customHeight="1"/>
    <row r="44238" ht="15" customHeight="1"/>
    <row r="44239" ht="15" customHeight="1"/>
    <row r="44240" ht="15" customHeight="1"/>
    <row r="44241" ht="15" customHeight="1"/>
    <row r="44242" ht="15" customHeight="1"/>
    <row r="44243" ht="15" customHeight="1"/>
    <row r="44244" ht="15" customHeight="1"/>
    <row r="44245" ht="15" customHeight="1"/>
    <row r="44246" ht="15" customHeight="1"/>
    <row r="44247" ht="15" customHeight="1"/>
    <row r="44248" ht="15" customHeight="1"/>
    <row r="44249" ht="15" customHeight="1"/>
    <row r="44250" ht="15" customHeight="1"/>
    <row r="44251" ht="15" customHeight="1"/>
    <row r="44252" ht="15" customHeight="1"/>
    <row r="44253" ht="15" customHeight="1"/>
    <row r="44254" ht="15" customHeight="1"/>
    <row r="44255" ht="15" customHeight="1"/>
    <row r="44256" ht="15" customHeight="1"/>
    <row r="44257" ht="15" customHeight="1"/>
    <row r="44258" ht="15" customHeight="1"/>
    <row r="44259" ht="15" customHeight="1"/>
    <row r="44260" ht="15" customHeight="1"/>
    <row r="44261" ht="15" customHeight="1"/>
    <row r="44262" ht="15" customHeight="1"/>
    <row r="44263" ht="15" customHeight="1"/>
    <row r="44264" ht="15" customHeight="1"/>
    <row r="44265" ht="15" customHeight="1"/>
    <row r="44266" ht="15" customHeight="1"/>
    <row r="44267" ht="15" customHeight="1"/>
    <row r="44268" ht="15" customHeight="1"/>
    <row r="44269" ht="15" customHeight="1"/>
    <row r="44270" ht="15" customHeight="1"/>
    <row r="44271" ht="15" customHeight="1"/>
    <row r="44272" ht="15" customHeight="1"/>
    <row r="44273" ht="15" customHeight="1"/>
    <row r="44274" ht="15" customHeight="1"/>
    <row r="44275" ht="15" customHeight="1"/>
    <row r="44276" ht="15" customHeight="1"/>
    <row r="44277" ht="15" customHeight="1"/>
    <row r="44278" ht="15" customHeight="1"/>
    <row r="44279" ht="15" customHeight="1"/>
    <row r="44280" ht="15" customHeight="1"/>
    <row r="44281" ht="15" customHeight="1"/>
    <row r="44282" ht="15" customHeight="1"/>
    <row r="44283" ht="15" customHeight="1"/>
    <row r="44284" ht="15" customHeight="1"/>
    <row r="44285" ht="15" customHeight="1"/>
    <row r="44286" ht="15" customHeight="1"/>
    <row r="44287" ht="15" customHeight="1"/>
    <row r="44288" ht="15" customHeight="1"/>
    <row r="44289" ht="15" customHeight="1"/>
    <row r="44290" ht="15" customHeight="1"/>
    <row r="44291" ht="15" customHeight="1"/>
    <row r="44292" ht="15" customHeight="1"/>
    <row r="44293" ht="15" customHeight="1"/>
    <row r="44294" ht="15" customHeight="1"/>
    <row r="44295" ht="15" customHeight="1"/>
    <row r="44296" ht="15" customHeight="1"/>
    <row r="44297" ht="15" customHeight="1"/>
    <row r="44298" ht="15" customHeight="1"/>
    <row r="44299" ht="15" customHeight="1"/>
    <row r="44300" ht="15" customHeight="1"/>
    <row r="44301" ht="15" customHeight="1"/>
    <row r="44302" ht="15" customHeight="1"/>
    <row r="44303" ht="15" customHeight="1"/>
    <row r="44304" ht="15" customHeight="1"/>
    <row r="44305" ht="15" customHeight="1"/>
    <row r="44306" ht="15" customHeight="1"/>
    <row r="44307" ht="15" customHeight="1"/>
    <row r="44308" ht="15" customHeight="1"/>
    <row r="44309" ht="15" customHeight="1"/>
    <row r="44310" ht="15" customHeight="1"/>
    <row r="44311" ht="15" customHeight="1"/>
    <row r="44312" ht="15" customHeight="1"/>
    <row r="44313" ht="15" customHeight="1"/>
    <row r="44314" ht="15" customHeight="1"/>
    <row r="44315" ht="15" customHeight="1"/>
    <row r="44316" ht="15" customHeight="1"/>
    <row r="44317" ht="15" customHeight="1"/>
    <row r="44318" ht="15" customHeight="1"/>
    <row r="44319" ht="15" customHeight="1"/>
    <row r="44320" ht="15" customHeight="1"/>
    <row r="44321" ht="15" customHeight="1"/>
    <row r="44322" ht="15" customHeight="1"/>
    <row r="44323" ht="15" customHeight="1"/>
    <row r="44324" ht="15" customHeight="1"/>
    <row r="44325" ht="15" customHeight="1"/>
    <row r="44326" ht="15" customHeight="1"/>
    <row r="44327" ht="15" customHeight="1"/>
    <row r="44328" ht="15" customHeight="1"/>
    <row r="44329" ht="15" customHeight="1"/>
    <row r="44330" ht="15" customHeight="1"/>
    <row r="44331" ht="15" customHeight="1"/>
    <row r="44332" ht="15" customHeight="1"/>
    <row r="44333" ht="15" customHeight="1"/>
    <row r="44334" ht="15" customHeight="1"/>
    <row r="44335" ht="15" customHeight="1"/>
    <row r="44336" ht="15" customHeight="1"/>
    <row r="44337" ht="15" customHeight="1"/>
    <row r="44338" ht="15" customHeight="1"/>
    <row r="44339" ht="15" customHeight="1"/>
    <row r="44340" ht="15" customHeight="1"/>
    <row r="44341" ht="15" customHeight="1"/>
    <row r="44342" ht="15" customHeight="1"/>
    <row r="44343" ht="15" customHeight="1"/>
    <row r="44344" ht="15" customHeight="1"/>
    <row r="44345" ht="15" customHeight="1"/>
    <row r="44346" ht="15" customHeight="1"/>
    <row r="44347" ht="15" customHeight="1"/>
    <row r="44348" ht="15" customHeight="1"/>
    <row r="44349" ht="15" customHeight="1"/>
    <row r="44350" ht="15" customHeight="1"/>
    <row r="44351" ht="15" customHeight="1"/>
    <row r="44352" ht="15" customHeight="1"/>
    <row r="44353" ht="15" customHeight="1"/>
    <row r="44354" ht="15" customHeight="1"/>
    <row r="44355" ht="15" customHeight="1"/>
    <row r="44356" ht="15" customHeight="1"/>
    <row r="44357" ht="15" customHeight="1"/>
    <row r="44358" ht="15" customHeight="1"/>
    <row r="44359" ht="15" customHeight="1"/>
    <row r="44360" ht="15" customHeight="1"/>
    <row r="44361" ht="15" customHeight="1"/>
    <row r="44362" ht="15" customHeight="1"/>
    <row r="44363" ht="15" customHeight="1"/>
    <row r="44364" ht="15" customHeight="1"/>
    <row r="44365" ht="15" customHeight="1"/>
    <row r="44366" ht="15" customHeight="1"/>
    <row r="44367" ht="15" customHeight="1"/>
    <row r="44368" ht="15" customHeight="1"/>
    <row r="44369" ht="15" customHeight="1"/>
    <row r="44370" ht="15" customHeight="1"/>
    <row r="44371" ht="15" customHeight="1"/>
    <row r="44372" ht="15" customHeight="1"/>
    <row r="44373" ht="15" customHeight="1"/>
    <row r="44374" ht="15" customHeight="1"/>
    <row r="44375" ht="15" customHeight="1"/>
    <row r="44376" ht="15" customHeight="1"/>
    <row r="44377" ht="15" customHeight="1"/>
    <row r="44378" ht="15" customHeight="1"/>
    <row r="44379" ht="15" customHeight="1"/>
    <row r="44380" ht="15" customHeight="1"/>
    <row r="44381" ht="15" customHeight="1"/>
    <row r="44382" ht="15" customHeight="1"/>
    <row r="44383" ht="15" customHeight="1"/>
    <row r="44384" ht="15" customHeight="1"/>
    <row r="44385" ht="15" customHeight="1"/>
    <row r="44386" ht="15" customHeight="1"/>
    <row r="44387" ht="15" customHeight="1"/>
    <row r="44388" ht="15" customHeight="1"/>
    <row r="44389" ht="15" customHeight="1"/>
    <row r="44390" ht="15" customHeight="1"/>
    <row r="44391" ht="15" customHeight="1"/>
    <row r="44392" ht="15" customHeight="1"/>
    <row r="44393" ht="15" customHeight="1"/>
    <row r="44394" ht="15" customHeight="1"/>
    <row r="44395" ht="15" customHeight="1"/>
    <row r="44396" ht="15" customHeight="1"/>
    <row r="44397" ht="15" customHeight="1"/>
    <row r="44398" ht="15" customHeight="1"/>
    <row r="44399" ht="15" customHeight="1"/>
    <row r="44400" ht="15" customHeight="1"/>
    <row r="44401" ht="15" customHeight="1"/>
    <row r="44402" ht="15" customHeight="1"/>
    <row r="44403" ht="15" customHeight="1"/>
    <row r="44404" ht="15" customHeight="1"/>
    <row r="44405" ht="15" customHeight="1"/>
    <row r="44406" ht="15" customHeight="1"/>
    <row r="44407" ht="15" customHeight="1"/>
    <row r="44408" ht="15" customHeight="1"/>
    <row r="44409" ht="15" customHeight="1"/>
    <row r="44410" ht="15" customHeight="1"/>
    <row r="44411" ht="15" customHeight="1"/>
    <row r="44412" ht="15" customHeight="1"/>
    <row r="44413" ht="15" customHeight="1"/>
    <row r="44414" ht="15" customHeight="1"/>
    <row r="44415" ht="15" customHeight="1"/>
    <row r="44416" ht="15" customHeight="1"/>
    <row r="44417" ht="15" customHeight="1"/>
    <row r="44418" ht="15" customHeight="1"/>
    <row r="44419" ht="15" customHeight="1"/>
    <row r="44420" ht="15" customHeight="1"/>
    <row r="44421" ht="15" customHeight="1"/>
    <row r="44422" ht="15" customHeight="1"/>
    <row r="44423" ht="15" customHeight="1"/>
    <row r="44424" ht="15" customHeight="1"/>
    <row r="44425" ht="15" customHeight="1"/>
    <row r="44426" ht="15" customHeight="1"/>
    <row r="44427" ht="15" customHeight="1"/>
    <row r="44428" ht="15" customHeight="1"/>
    <row r="44429" ht="15" customHeight="1"/>
    <row r="44430" ht="15" customHeight="1"/>
    <row r="44431" ht="15" customHeight="1"/>
    <row r="44432" ht="15" customHeight="1"/>
    <row r="44433" ht="15" customHeight="1"/>
    <row r="44434" ht="15" customHeight="1"/>
    <row r="44435" ht="15" customHeight="1"/>
    <row r="44436" ht="15" customHeight="1"/>
    <row r="44437" ht="15" customHeight="1"/>
    <row r="44438" ht="15" customHeight="1"/>
    <row r="44439" ht="15" customHeight="1"/>
    <row r="44440" ht="15" customHeight="1"/>
    <row r="44441" ht="15" customHeight="1"/>
    <row r="44442" ht="15" customHeight="1"/>
    <row r="44443" ht="15" customHeight="1"/>
    <row r="44444" ht="15" customHeight="1"/>
    <row r="44445" ht="15" customHeight="1"/>
    <row r="44446" ht="15" customHeight="1"/>
    <row r="44447" ht="15" customHeight="1"/>
    <row r="44448" ht="15" customHeight="1"/>
    <row r="44449" ht="15" customHeight="1"/>
    <row r="44450" ht="15" customHeight="1"/>
    <row r="44451" ht="15" customHeight="1"/>
    <row r="44452" ht="15" customHeight="1"/>
    <row r="44453" ht="15" customHeight="1"/>
    <row r="44454" ht="15" customHeight="1"/>
    <row r="44455" ht="15" customHeight="1"/>
    <row r="44456" ht="15" customHeight="1"/>
    <row r="44457" ht="15" customHeight="1"/>
    <row r="44458" ht="15" customHeight="1"/>
    <row r="44459" ht="15" customHeight="1"/>
    <row r="44460" ht="15" customHeight="1"/>
    <row r="44461" ht="15" customHeight="1"/>
    <row r="44462" ht="15" customHeight="1"/>
    <row r="44463" ht="15" customHeight="1"/>
    <row r="44464" ht="15" customHeight="1"/>
    <row r="44465" ht="15" customHeight="1"/>
    <row r="44466" ht="15" customHeight="1"/>
    <row r="44467" ht="15" customHeight="1"/>
    <row r="44468" ht="15" customHeight="1"/>
    <row r="44469" ht="15" customHeight="1"/>
    <row r="44470" ht="15" customHeight="1"/>
    <row r="44471" ht="15" customHeight="1"/>
    <row r="44472" ht="15" customHeight="1"/>
    <row r="44473" ht="15" customHeight="1"/>
    <row r="44474" ht="15" customHeight="1"/>
    <row r="44475" ht="15" customHeight="1"/>
    <row r="44476" ht="15" customHeight="1"/>
    <row r="44477" ht="15" customHeight="1"/>
    <row r="44478" ht="15" customHeight="1"/>
    <row r="44479" ht="15" customHeight="1"/>
    <row r="44480" ht="15" customHeight="1"/>
    <row r="44481" ht="15" customHeight="1"/>
    <row r="44482" ht="15" customHeight="1"/>
    <row r="44483" ht="15" customHeight="1"/>
    <row r="44484" ht="15" customHeight="1"/>
    <row r="44485" ht="15" customHeight="1"/>
    <row r="44486" ht="15" customHeight="1"/>
    <row r="44487" ht="15" customHeight="1"/>
    <row r="44488" ht="15" customHeight="1"/>
    <row r="44489" ht="15" customHeight="1"/>
    <row r="44490" ht="15" customHeight="1"/>
    <row r="44491" ht="15" customHeight="1"/>
    <row r="44492" ht="15" customHeight="1"/>
    <row r="44493" ht="15" customHeight="1"/>
    <row r="44494" ht="15" customHeight="1"/>
    <row r="44495" ht="15" customHeight="1"/>
    <row r="44496" ht="15" customHeight="1"/>
    <row r="44497" ht="15" customHeight="1"/>
    <row r="44498" ht="15" customHeight="1"/>
    <row r="44499" ht="15" customHeight="1"/>
    <row r="44500" ht="15" customHeight="1"/>
    <row r="44501" ht="15" customHeight="1"/>
    <row r="44502" ht="15" customHeight="1"/>
    <row r="44503" ht="15" customHeight="1"/>
    <row r="44504" ht="15" customHeight="1"/>
    <row r="44505" ht="15" customHeight="1"/>
    <row r="44506" ht="15" customHeight="1"/>
    <row r="44507" ht="15" customHeight="1"/>
    <row r="44508" ht="15" customHeight="1"/>
    <row r="44509" ht="15" customHeight="1"/>
    <row r="44510" ht="15" customHeight="1"/>
    <row r="44511" ht="15" customHeight="1"/>
    <row r="44512" ht="15" customHeight="1"/>
    <row r="44513" ht="15" customHeight="1"/>
    <row r="44514" ht="15" customHeight="1"/>
    <row r="44515" ht="15" customHeight="1"/>
    <row r="44516" ht="15" customHeight="1"/>
    <row r="44517" ht="15" customHeight="1"/>
    <row r="44518" ht="15" customHeight="1"/>
    <row r="44519" ht="15" customHeight="1"/>
    <row r="44520" ht="15" customHeight="1"/>
    <row r="44521" ht="15" customHeight="1"/>
    <row r="44522" ht="15" customHeight="1"/>
    <row r="44523" ht="15" customHeight="1"/>
    <row r="44524" ht="15" customHeight="1"/>
    <row r="44525" ht="15" customHeight="1"/>
    <row r="44526" ht="15" customHeight="1"/>
    <row r="44527" ht="15" customHeight="1"/>
    <row r="44528" ht="15" customHeight="1"/>
    <row r="44529" ht="15" customHeight="1"/>
    <row r="44530" ht="15" customHeight="1"/>
    <row r="44531" ht="15" customHeight="1"/>
    <row r="44532" ht="15" customHeight="1"/>
    <row r="44533" ht="15" customHeight="1"/>
    <row r="44534" ht="15" customHeight="1"/>
    <row r="44535" ht="15" customHeight="1"/>
    <row r="44536" ht="15" customHeight="1"/>
    <row r="44537" ht="15" customHeight="1"/>
    <row r="44538" ht="15" customHeight="1"/>
    <row r="44539" ht="15" customHeight="1"/>
    <row r="44540" ht="15" customHeight="1"/>
    <row r="44541" ht="15" customHeight="1"/>
    <row r="44542" ht="15" customHeight="1"/>
    <row r="44543" ht="15" customHeight="1"/>
    <row r="44544" ht="15" customHeight="1"/>
    <row r="44545" ht="15" customHeight="1"/>
    <row r="44546" ht="15" customHeight="1"/>
    <row r="44547" ht="15" customHeight="1"/>
    <row r="44548" ht="15" customHeight="1"/>
    <row r="44549" ht="15" customHeight="1"/>
    <row r="44550" ht="15" customHeight="1"/>
    <row r="44551" ht="15" customHeight="1"/>
    <row r="44552" ht="15" customHeight="1"/>
    <row r="44553" ht="15" customHeight="1"/>
    <row r="44554" ht="15" customHeight="1"/>
    <row r="44555" ht="15" customHeight="1"/>
    <row r="44556" ht="15" customHeight="1"/>
    <row r="44557" ht="15" customHeight="1"/>
    <row r="44558" ht="15" customHeight="1"/>
    <row r="44559" ht="15" customHeight="1"/>
    <row r="44560" ht="15" customHeight="1"/>
    <row r="44561" ht="15" customHeight="1"/>
    <row r="44562" ht="15" customHeight="1"/>
    <row r="44563" ht="15" customHeight="1"/>
    <row r="44564" ht="15" customHeight="1"/>
    <row r="44565" ht="15" customHeight="1"/>
    <row r="44566" ht="15" customHeight="1"/>
    <row r="44567" ht="15" customHeight="1"/>
    <row r="44568" ht="15" customHeight="1"/>
    <row r="44569" ht="15" customHeight="1"/>
    <row r="44570" ht="15" customHeight="1"/>
    <row r="44571" ht="15" customHeight="1"/>
    <row r="44572" ht="15" customHeight="1"/>
    <row r="44573" ht="15" customHeight="1"/>
    <row r="44574" ht="15" customHeight="1"/>
    <row r="44575" ht="15" customHeight="1"/>
    <row r="44576" ht="15" customHeight="1"/>
    <row r="44577" ht="15" customHeight="1"/>
    <row r="44578" ht="15" customHeight="1"/>
    <row r="44579" ht="15" customHeight="1"/>
    <row r="44580" ht="15" customHeight="1"/>
    <row r="44581" ht="15" customHeight="1"/>
    <row r="44582" ht="15" customHeight="1"/>
    <row r="44583" ht="15" customHeight="1"/>
    <row r="44584" ht="15" customHeight="1"/>
    <row r="44585" ht="15" customHeight="1"/>
    <row r="44586" ht="15" customHeight="1"/>
    <row r="44587" ht="15" customHeight="1"/>
    <row r="44588" ht="15" customHeight="1"/>
    <row r="44589" ht="15" customHeight="1"/>
    <row r="44590" ht="15" customHeight="1"/>
    <row r="44591" ht="15" customHeight="1"/>
    <row r="44592" ht="15" customHeight="1"/>
    <row r="44593" ht="15" customHeight="1"/>
    <row r="44594" ht="15" customHeight="1"/>
    <row r="44595" ht="15" customHeight="1"/>
    <row r="44596" ht="15" customHeight="1"/>
    <row r="44597" ht="15" customHeight="1"/>
    <row r="44598" ht="15" customHeight="1"/>
    <row r="44599" ht="15" customHeight="1"/>
    <row r="44600" ht="15" customHeight="1"/>
    <row r="44601" ht="15" customHeight="1"/>
    <row r="44602" ht="15" customHeight="1"/>
    <row r="44603" ht="15" customHeight="1"/>
    <row r="44604" ht="15" customHeight="1"/>
    <row r="44605" ht="15" customHeight="1"/>
    <row r="44606" ht="15" customHeight="1"/>
    <row r="44607" ht="15" customHeight="1"/>
    <row r="44608" ht="15" customHeight="1"/>
    <row r="44609" ht="15" customHeight="1"/>
    <row r="44610" ht="15" customHeight="1"/>
    <row r="44611" ht="15" customHeight="1"/>
    <row r="44612" ht="15" customHeight="1"/>
    <row r="44613" ht="15" customHeight="1"/>
    <row r="44614" ht="15" customHeight="1"/>
    <row r="44615" ht="15" customHeight="1"/>
    <row r="44616" ht="15" customHeight="1"/>
    <row r="44617" ht="15" customHeight="1"/>
    <row r="44618" ht="15" customHeight="1"/>
    <row r="44619" ht="15" customHeight="1"/>
    <row r="44620" ht="15" customHeight="1"/>
    <row r="44621" ht="15" customHeight="1"/>
    <row r="44622" ht="15" customHeight="1"/>
    <row r="44623" ht="15" customHeight="1"/>
    <row r="44624" ht="15" customHeight="1"/>
    <row r="44625" ht="15" customHeight="1"/>
    <row r="44626" ht="15" customHeight="1"/>
    <row r="44627" ht="15" customHeight="1"/>
    <row r="44628" ht="15" customHeight="1"/>
    <row r="44629" ht="15" customHeight="1"/>
    <row r="44630" ht="15" customHeight="1"/>
    <row r="44631" ht="15" customHeight="1"/>
    <row r="44632" ht="15" customHeight="1"/>
    <row r="44633" ht="15" customHeight="1"/>
    <row r="44634" ht="15" customHeight="1"/>
    <row r="44635" ht="15" customHeight="1"/>
    <row r="44636" ht="15" customHeight="1"/>
    <row r="44637" ht="15" customHeight="1"/>
    <row r="44638" ht="15" customHeight="1"/>
    <row r="44639" ht="15" customHeight="1"/>
    <row r="44640" ht="15" customHeight="1"/>
    <row r="44641" ht="15" customHeight="1"/>
    <row r="44642" ht="15" customHeight="1"/>
    <row r="44643" ht="15" customHeight="1"/>
    <row r="44644" ht="15" customHeight="1"/>
    <row r="44645" ht="15" customHeight="1"/>
    <row r="44646" ht="15" customHeight="1"/>
    <row r="44647" ht="15" customHeight="1"/>
    <row r="44648" ht="15" customHeight="1"/>
    <row r="44649" ht="15" customHeight="1"/>
    <row r="44650" ht="15" customHeight="1"/>
    <row r="44651" ht="15" customHeight="1"/>
    <row r="44652" ht="15" customHeight="1"/>
    <row r="44653" ht="15" customHeight="1"/>
    <row r="44654" ht="15" customHeight="1"/>
    <row r="44655" ht="15" customHeight="1"/>
    <row r="44656" ht="15" customHeight="1"/>
    <row r="44657" ht="15" customHeight="1"/>
    <row r="44658" ht="15" customHeight="1"/>
    <row r="44659" ht="15" customHeight="1"/>
    <row r="44660" ht="15" customHeight="1"/>
    <row r="44661" ht="15" customHeight="1"/>
    <row r="44662" ht="15" customHeight="1"/>
    <row r="44663" ht="15" customHeight="1"/>
    <row r="44664" ht="15" customHeight="1"/>
    <row r="44665" ht="15" customHeight="1"/>
    <row r="44666" ht="15" customHeight="1"/>
    <row r="44667" ht="15" customHeight="1"/>
    <row r="44668" ht="15" customHeight="1"/>
    <row r="44669" ht="15" customHeight="1"/>
    <row r="44670" ht="15" customHeight="1"/>
    <row r="44671" ht="15" customHeight="1"/>
    <row r="44672" ht="15" customHeight="1"/>
    <row r="44673" ht="15" customHeight="1"/>
    <row r="44674" ht="15" customHeight="1"/>
    <row r="44675" ht="15" customHeight="1"/>
    <row r="44676" ht="15" customHeight="1"/>
    <row r="44677" ht="15" customHeight="1"/>
    <row r="44678" ht="15" customHeight="1"/>
    <row r="44679" ht="15" customHeight="1"/>
    <row r="44680" ht="15" customHeight="1"/>
    <row r="44681" ht="15" customHeight="1"/>
    <row r="44682" ht="15" customHeight="1"/>
    <row r="44683" ht="15" customHeight="1"/>
    <row r="44684" ht="15" customHeight="1"/>
    <row r="44685" ht="15" customHeight="1"/>
    <row r="44686" ht="15" customHeight="1"/>
    <row r="44687" ht="15" customHeight="1"/>
    <row r="44688" ht="15" customHeight="1"/>
    <row r="44689" ht="15" customHeight="1"/>
    <row r="44690" ht="15" customHeight="1"/>
    <row r="44691" ht="15" customHeight="1"/>
    <row r="44692" ht="15" customHeight="1"/>
    <row r="44693" ht="15" customHeight="1"/>
    <row r="44694" ht="15" customHeight="1"/>
    <row r="44695" ht="15" customHeight="1"/>
    <row r="44696" ht="15" customHeight="1"/>
    <row r="44697" ht="15" customHeight="1"/>
    <row r="44698" ht="15" customHeight="1"/>
    <row r="44699" ht="15" customHeight="1"/>
    <row r="44700" ht="15" customHeight="1"/>
    <row r="44701" ht="15" customHeight="1"/>
    <row r="44702" ht="15" customHeight="1"/>
    <row r="44703" ht="15" customHeight="1"/>
    <row r="44704" ht="15" customHeight="1"/>
    <row r="44705" ht="15" customHeight="1"/>
    <row r="44706" ht="15" customHeight="1"/>
    <row r="44707" ht="15" customHeight="1"/>
    <row r="44708" ht="15" customHeight="1"/>
    <row r="44709" ht="15" customHeight="1"/>
    <row r="44710" ht="15" customHeight="1"/>
    <row r="44711" ht="15" customHeight="1"/>
    <row r="44712" ht="15" customHeight="1"/>
    <row r="44713" ht="15" customHeight="1"/>
    <row r="44714" ht="15" customHeight="1"/>
    <row r="44715" ht="15" customHeight="1"/>
    <row r="44716" ht="15" customHeight="1"/>
    <row r="44717" ht="15" customHeight="1"/>
    <row r="44718" ht="15" customHeight="1"/>
    <row r="44719" ht="15" customHeight="1"/>
    <row r="44720" ht="15" customHeight="1"/>
    <row r="44721" ht="15" customHeight="1"/>
    <row r="44722" ht="15" customHeight="1"/>
    <row r="44723" ht="15" customHeight="1"/>
    <row r="44724" ht="15" customHeight="1"/>
    <row r="44725" ht="15" customHeight="1"/>
    <row r="44726" ht="15" customHeight="1"/>
    <row r="44727" ht="15" customHeight="1"/>
    <row r="44728" ht="15" customHeight="1"/>
    <row r="44729" ht="15" customHeight="1"/>
    <row r="44730" ht="15" customHeight="1"/>
    <row r="44731" ht="15" customHeight="1"/>
    <row r="44732" ht="15" customHeight="1"/>
    <row r="44733" ht="15" customHeight="1"/>
    <row r="44734" ht="15" customHeight="1"/>
    <row r="44735" ht="15" customHeight="1"/>
    <row r="44736" ht="15" customHeight="1"/>
    <row r="44737" ht="15" customHeight="1"/>
    <row r="44738" ht="15" customHeight="1"/>
    <row r="44739" ht="15" customHeight="1"/>
    <row r="44740" ht="15" customHeight="1"/>
    <row r="44741" ht="15" customHeight="1"/>
    <row r="44742" ht="15" customHeight="1"/>
    <row r="44743" ht="15" customHeight="1"/>
    <row r="44744" ht="15" customHeight="1"/>
    <row r="44745" ht="15" customHeight="1"/>
    <row r="44746" ht="15" customHeight="1"/>
    <row r="44747" ht="15" customHeight="1"/>
    <row r="44748" ht="15" customHeight="1"/>
    <row r="44749" ht="15" customHeight="1"/>
    <row r="44750" ht="15" customHeight="1"/>
    <row r="44751" ht="15" customHeight="1"/>
    <row r="44752" ht="15" customHeight="1"/>
    <row r="44753" ht="15" customHeight="1"/>
    <row r="44754" ht="15" customHeight="1"/>
    <row r="44755" ht="15" customHeight="1"/>
    <row r="44756" ht="15" customHeight="1"/>
    <row r="44757" ht="15" customHeight="1"/>
    <row r="44758" ht="15" customHeight="1"/>
    <row r="44759" ht="15" customHeight="1"/>
    <row r="44760" ht="15" customHeight="1"/>
    <row r="44761" ht="15" customHeight="1"/>
    <row r="44762" ht="15" customHeight="1"/>
    <row r="44763" ht="15" customHeight="1"/>
    <row r="44764" ht="15" customHeight="1"/>
    <row r="44765" ht="15" customHeight="1"/>
    <row r="44766" ht="15" customHeight="1"/>
    <row r="44767" ht="15" customHeight="1"/>
    <row r="44768" ht="15" customHeight="1"/>
    <row r="44769" ht="15" customHeight="1"/>
    <row r="44770" ht="15" customHeight="1"/>
    <row r="44771" ht="15" customHeight="1"/>
    <row r="44772" ht="15" customHeight="1"/>
    <row r="44773" ht="15" customHeight="1"/>
    <row r="44774" ht="15" customHeight="1"/>
    <row r="44775" ht="15" customHeight="1"/>
    <row r="44776" ht="15" customHeight="1"/>
    <row r="44777" ht="15" customHeight="1"/>
    <row r="44778" ht="15" customHeight="1"/>
    <row r="44779" ht="15" customHeight="1"/>
    <row r="44780" ht="15" customHeight="1"/>
    <row r="44781" ht="15" customHeight="1"/>
    <row r="44782" ht="15" customHeight="1"/>
    <row r="44783" ht="15" customHeight="1"/>
    <row r="44784" ht="15" customHeight="1"/>
    <row r="44785" ht="15" customHeight="1"/>
    <row r="44786" ht="15" customHeight="1"/>
    <row r="44787" ht="15" customHeight="1"/>
    <row r="44788" ht="15" customHeight="1"/>
    <row r="44789" ht="15" customHeight="1"/>
    <row r="44790" ht="15" customHeight="1"/>
    <row r="44791" ht="15" customHeight="1"/>
    <row r="44792" ht="15" customHeight="1"/>
    <row r="44793" ht="15" customHeight="1"/>
    <row r="44794" ht="15" customHeight="1"/>
    <row r="44795" ht="15" customHeight="1"/>
    <row r="44796" ht="15" customHeight="1"/>
    <row r="44797" ht="15" customHeight="1"/>
    <row r="44798" ht="15" customHeight="1"/>
    <row r="44799" ht="15" customHeight="1"/>
    <row r="44800" ht="15" customHeight="1"/>
    <row r="44801" ht="15" customHeight="1"/>
    <row r="44802" ht="15" customHeight="1"/>
    <row r="44803" ht="15" customHeight="1"/>
    <row r="44804" ht="15" customHeight="1"/>
    <row r="44805" ht="15" customHeight="1"/>
    <row r="44806" ht="15" customHeight="1"/>
    <row r="44807" ht="15" customHeight="1"/>
    <row r="44808" ht="15" customHeight="1"/>
    <row r="44809" ht="15" customHeight="1"/>
    <row r="44810" ht="15" customHeight="1"/>
    <row r="44811" ht="15" customHeight="1"/>
    <row r="44812" ht="15" customHeight="1"/>
    <row r="44813" ht="15" customHeight="1"/>
    <row r="44814" ht="15" customHeight="1"/>
    <row r="44815" ht="15" customHeight="1"/>
    <row r="44816" ht="15" customHeight="1"/>
    <row r="44817" ht="15" customHeight="1"/>
    <row r="44818" ht="15" customHeight="1"/>
    <row r="44819" ht="15" customHeight="1"/>
    <row r="44820" ht="15" customHeight="1"/>
    <row r="44821" ht="15" customHeight="1"/>
    <row r="44822" ht="15" customHeight="1"/>
    <row r="44823" ht="15" customHeight="1"/>
    <row r="44824" ht="15" customHeight="1"/>
    <row r="44825" ht="15" customHeight="1"/>
    <row r="44826" ht="15" customHeight="1"/>
    <row r="44827" ht="15" customHeight="1"/>
    <row r="44828" ht="15" customHeight="1"/>
    <row r="44829" ht="15" customHeight="1"/>
    <row r="44830" ht="15" customHeight="1"/>
    <row r="44831" ht="15" customHeight="1"/>
    <row r="44832" ht="15" customHeight="1"/>
    <row r="44833" ht="15" customHeight="1"/>
    <row r="44834" ht="15" customHeight="1"/>
    <row r="44835" ht="15" customHeight="1"/>
    <row r="44836" ht="15" customHeight="1"/>
    <row r="44837" ht="15" customHeight="1"/>
    <row r="44838" ht="15" customHeight="1"/>
    <row r="44839" ht="15" customHeight="1"/>
    <row r="44840" ht="15" customHeight="1"/>
    <row r="44841" ht="15" customHeight="1"/>
    <row r="44842" ht="15" customHeight="1"/>
    <row r="44843" ht="15" customHeight="1"/>
    <row r="44844" ht="15" customHeight="1"/>
    <row r="44845" ht="15" customHeight="1"/>
    <row r="44846" ht="15" customHeight="1"/>
    <row r="44847" ht="15" customHeight="1"/>
    <row r="44848" ht="15" customHeight="1"/>
    <row r="44849" ht="15" customHeight="1"/>
    <row r="44850" ht="15" customHeight="1"/>
    <row r="44851" ht="15" customHeight="1"/>
    <row r="44852" ht="15" customHeight="1"/>
    <row r="44853" ht="15" customHeight="1"/>
    <row r="44854" ht="15" customHeight="1"/>
    <row r="44855" ht="15" customHeight="1"/>
    <row r="44856" ht="15" customHeight="1"/>
    <row r="44857" ht="15" customHeight="1"/>
    <row r="44858" ht="15" customHeight="1"/>
    <row r="44859" ht="15" customHeight="1"/>
    <row r="44860" ht="15" customHeight="1"/>
    <row r="44861" ht="15" customHeight="1"/>
    <row r="44862" ht="15" customHeight="1"/>
    <row r="44863" ht="15" customHeight="1"/>
    <row r="44864" ht="15" customHeight="1"/>
    <row r="44865" ht="15" customHeight="1"/>
    <row r="44866" ht="15" customHeight="1"/>
    <row r="44867" ht="15" customHeight="1"/>
    <row r="44868" ht="15" customHeight="1"/>
    <row r="44869" ht="15" customHeight="1"/>
    <row r="44870" ht="15" customHeight="1"/>
    <row r="44871" ht="15" customHeight="1"/>
    <row r="44872" ht="15" customHeight="1"/>
    <row r="44873" ht="15" customHeight="1"/>
    <row r="44874" ht="15" customHeight="1"/>
    <row r="44875" ht="15" customHeight="1"/>
    <row r="44876" ht="15" customHeight="1"/>
    <row r="44877" ht="15" customHeight="1"/>
    <row r="44878" ht="15" customHeight="1"/>
    <row r="44879" ht="15" customHeight="1"/>
    <row r="44880" ht="15" customHeight="1"/>
    <row r="44881" ht="15" customHeight="1"/>
    <row r="44882" ht="15" customHeight="1"/>
    <row r="44883" ht="15" customHeight="1"/>
    <row r="44884" ht="15" customHeight="1"/>
    <row r="44885" ht="15" customHeight="1"/>
    <row r="44886" ht="15" customHeight="1"/>
    <row r="44887" ht="15" customHeight="1"/>
    <row r="44888" ht="15" customHeight="1"/>
    <row r="44889" ht="15" customHeight="1"/>
    <row r="44890" ht="15" customHeight="1"/>
    <row r="44891" ht="15" customHeight="1"/>
    <row r="44892" ht="15" customHeight="1"/>
    <row r="44893" ht="15" customHeight="1"/>
    <row r="44894" ht="15" customHeight="1"/>
    <row r="44895" ht="15" customHeight="1"/>
    <row r="44896" ht="15" customHeight="1"/>
    <row r="44897" ht="15" customHeight="1"/>
    <row r="44898" ht="15" customHeight="1"/>
    <row r="44899" ht="15" customHeight="1"/>
    <row r="44900" ht="15" customHeight="1"/>
    <row r="44901" ht="15" customHeight="1"/>
    <row r="44902" ht="15" customHeight="1"/>
    <row r="44903" ht="15" customHeight="1"/>
    <row r="44904" ht="15" customHeight="1"/>
    <row r="44905" ht="15" customHeight="1"/>
    <row r="44906" ht="15" customHeight="1"/>
    <row r="44907" ht="15" customHeight="1"/>
    <row r="44908" ht="15" customHeight="1"/>
    <row r="44909" ht="15" customHeight="1"/>
    <row r="44910" ht="15" customHeight="1"/>
    <row r="44911" ht="15" customHeight="1"/>
    <row r="44912" ht="15" customHeight="1"/>
    <row r="44913" ht="15" customHeight="1"/>
    <row r="44914" ht="15" customHeight="1"/>
    <row r="44915" ht="15" customHeight="1"/>
    <row r="44916" ht="15" customHeight="1"/>
    <row r="44917" ht="15" customHeight="1"/>
    <row r="44918" ht="15" customHeight="1"/>
    <row r="44919" ht="15" customHeight="1"/>
    <row r="44920" ht="15" customHeight="1"/>
    <row r="44921" ht="15" customHeight="1"/>
    <row r="44922" ht="15" customHeight="1"/>
    <row r="44923" ht="15" customHeight="1"/>
    <row r="44924" ht="15" customHeight="1"/>
    <row r="44925" ht="15" customHeight="1"/>
    <row r="44926" ht="15" customHeight="1"/>
    <row r="44927" ht="15" customHeight="1"/>
    <row r="44928" ht="15" customHeight="1"/>
    <row r="44929" ht="15" customHeight="1"/>
    <row r="44930" ht="15" customHeight="1"/>
    <row r="44931" ht="15" customHeight="1"/>
    <row r="44932" ht="15" customHeight="1"/>
    <row r="44933" ht="15" customHeight="1"/>
    <row r="44934" ht="15" customHeight="1"/>
    <row r="44935" ht="15" customHeight="1"/>
    <row r="44936" ht="15" customHeight="1"/>
    <row r="44937" ht="15" customHeight="1"/>
    <row r="44938" ht="15" customHeight="1"/>
    <row r="44939" ht="15" customHeight="1"/>
    <row r="44940" ht="15" customHeight="1"/>
    <row r="44941" ht="15" customHeight="1"/>
    <row r="44942" ht="15" customHeight="1"/>
    <row r="44943" ht="15" customHeight="1"/>
    <row r="44944" ht="15" customHeight="1"/>
    <row r="44945" ht="15" customHeight="1"/>
    <row r="44946" ht="15" customHeight="1"/>
    <row r="44947" ht="15" customHeight="1"/>
    <row r="44948" ht="15" customHeight="1"/>
    <row r="44949" ht="15" customHeight="1"/>
    <row r="44950" ht="15" customHeight="1"/>
    <row r="44951" ht="15" customHeight="1"/>
    <row r="44952" ht="15" customHeight="1"/>
    <row r="44953" ht="15" customHeight="1"/>
    <row r="44954" ht="15" customHeight="1"/>
    <row r="44955" ht="15" customHeight="1"/>
    <row r="44956" ht="15" customHeight="1"/>
    <row r="44957" ht="15" customHeight="1"/>
    <row r="44958" ht="15" customHeight="1"/>
    <row r="44959" ht="15" customHeight="1"/>
    <row r="44960" ht="15" customHeight="1"/>
    <row r="44961" ht="15" customHeight="1"/>
    <row r="44962" ht="15" customHeight="1"/>
    <row r="44963" ht="15" customHeight="1"/>
    <row r="44964" ht="15" customHeight="1"/>
    <row r="44965" ht="15" customHeight="1"/>
    <row r="44966" ht="15" customHeight="1"/>
    <row r="44967" ht="15" customHeight="1"/>
    <row r="44968" ht="15" customHeight="1"/>
    <row r="44969" ht="15" customHeight="1"/>
    <row r="44970" ht="15" customHeight="1"/>
    <row r="44971" ht="15" customHeight="1"/>
    <row r="44972" ht="15" customHeight="1"/>
    <row r="44973" ht="15" customHeight="1"/>
    <row r="44974" ht="15" customHeight="1"/>
    <row r="44975" ht="15" customHeight="1"/>
    <row r="44976" ht="15" customHeight="1"/>
    <row r="44977" ht="15" customHeight="1"/>
    <row r="44978" ht="15" customHeight="1"/>
    <row r="44979" ht="15" customHeight="1"/>
    <row r="44980" ht="15" customHeight="1"/>
    <row r="44981" ht="15" customHeight="1"/>
    <row r="44982" ht="15" customHeight="1"/>
    <row r="44983" ht="15" customHeight="1"/>
    <row r="44984" ht="15" customHeight="1"/>
    <row r="44985" ht="15" customHeight="1"/>
    <row r="44986" ht="15" customHeight="1"/>
    <row r="44987" ht="15" customHeight="1"/>
    <row r="44988" ht="15" customHeight="1"/>
    <row r="44989" ht="15" customHeight="1"/>
    <row r="44990" ht="15" customHeight="1"/>
    <row r="44991" ht="15" customHeight="1"/>
    <row r="44992" ht="15" customHeight="1"/>
    <row r="44993" ht="15" customHeight="1"/>
    <row r="44994" ht="15" customHeight="1"/>
    <row r="44995" ht="15" customHeight="1"/>
    <row r="44996" ht="15" customHeight="1"/>
    <row r="44997" ht="15" customHeight="1"/>
    <row r="44998" ht="15" customHeight="1"/>
    <row r="44999" ht="15" customHeight="1"/>
    <row r="45000" ht="15" customHeight="1"/>
    <row r="45001" ht="15" customHeight="1"/>
    <row r="45002" ht="15" customHeight="1"/>
    <row r="45003" ht="15" customHeight="1"/>
    <row r="45004" ht="15" customHeight="1"/>
    <row r="45005" ht="15" customHeight="1"/>
    <row r="45006" ht="15" customHeight="1"/>
    <row r="45007" ht="15" customHeight="1"/>
    <row r="45008" ht="15" customHeight="1"/>
    <row r="45009" ht="15" customHeight="1"/>
    <row r="45010" ht="15" customHeight="1"/>
    <row r="45011" ht="15" customHeight="1"/>
    <row r="45012" ht="15" customHeight="1"/>
    <row r="45013" ht="15" customHeight="1"/>
    <row r="45014" ht="15" customHeight="1"/>
    <row r="45015" ht="15" customHeight="1"/>
    <row r="45016" ht="15" customHeight="1"/>
    <row r="45017" ht="15" customHeight="1"/>
    <row r="45018" ht="15" customHeight="1"/>
    <row r="45019" ht="15" customHeight="1"/>
    <row r="45020" ht="15" customHeight="1"/>
    <row r="45021" ht="15" customHeight="1"/>
    <row r="45022" ht="15" customHeight="1"/>
    <row r="45023" ht="15" customHeight="1"/>
    <row r="45024" ht="15" customHeight="1"/>
    <row r="45025" ht="15" customHeight="1"/>
    <row r="45026" ht="15" customHeight="1"/>
    <row r="45027" ht="15" customHeight="1"/>
    <row r="45028" ht="15" customHeight="1"/>
    <row r="45029" ht="15" customHeight="1"/>
    <row r="45030" ht="15" customHeight="1"/>
    <row r="45031" ht="15" customHeight="1"/>
    <row r="45032" ht="15" customHeight="1"/>
    <row r="45033" ht="15" customHeight="1"/>
    <row r="45034" ht="15" customHeight="1"/>
    <row r="45035" ht="15" customHeight="1"/>
    <row r="45036" ht="15" customHeight="1"/>
    <row r="45037" ht="15" customHeight="1"/>
    <row r="45038" ht="15" customHeight="1"/>
    <row r="45039" ht="15" customHeight="1"/>
    <row r="45040" ht="15" customHeight="1"/>
    <row r="45041" ht="15" customHeight="1"/>
    <row r="45042" ht="15" customHeight="1"/>
    <row r="45043" ht="15" customHeight="1"/>
    <row r="45044" ht="15" customHeight="1"/>
    <row r="45045" ht="15" customHeight="1"/>
    <row r="45046" ht="15" customHeight="1"/>
    <row r="45047" ht="15" customHeight="1"/>
    <row r="45048" ht="15" customHeight="1"/>
    <row r="45049" ht="15" customHeight="1"/>
    <row r="45050" ht="15" customHeight="1"/>
    <row r="45051" ht="15" customHeight="1"/>
    <row r="45052" ht="15" customHeight="1"/>
    <row r="45053" ht="15" customHeight="1"/>
    <row r="45054" ht="15" customHeight="1"/>
    <row r="45055" ht="15" customHeight="1"/>
    <row r="45056" ht="15" customHeight="1"/>
    <row r="45057" ht="15" customHeight="1"/>
    <row r="45058" ht="15" customHeight="1"/>
    <row r="45059" ht="15" customHeight="1"/>
    <row r="45060" ht="15" customHeight="1"/>
    <row r="45061" ht="15" customHeight="1"/>
    <row r="45062" ht="15" customHeight="1"/>
    <row r="45063" ht="15" customHeight="1"/>
    <row r="45064" ht="15" customHeight="1"/>
    <row r="45065" ht="15" customHeight="1"/>
    <row r="45066" ht="15" customHeight="1"/>
    <row r="45067" ht="15" customHeight="1"/>
    <row r="45068" ht="15" customHeight="1"/>
    <row r="45069" ht="15" customHeight="1"/>
    <row r="45070" ht="15" customHeight="1"/>
    <row r="45071" ht="15" customHeight="1"/>
    <row r="45072" ht="15" customHeight="1"/>
    <row r="45073" ht="15" customHeight="1"/>
    <row r="45074" ht="15" customHeight="1"/>
    <row r="45075" ht="15" customHeight="1"/>
    <row r="45076" ht="15" customHeight="1"/>
    <row r="45077" ht="15" customHeight="1"/>
    <row r="45078" ht="15" customHeight="1"/>
    <row r="45079" ht="15" customHeight="1"/>
    <row r="45080" ht="15" customHeight="1"/>
    <row r="45081" ht="15" customHeight="1"/>
    <row r="45082" ht="15" customHeight="1"/>
    <row r="45083" ht="15" customHeight="1"/>
    <row r="45084" ht="15" customHeight="1"/>
    <row r="45085" ht="15" customHeight="1"/>
    <row r="45086" ht="15" customHeight="1"/>
    <row r="45087" ht="15" customHeight="1"/>
    <row r="45088" ht="15" customHeight="1"/>
    <row r="45089" ht="15" customHeight="1"/>
    <row r="45090" ht="15" customHeight="1"/>
    <row r="45091" ht="15" customHeight="1"/>
    <row r="45092" ht="15" customHeight="1"/>
    <row r="45093" ht="15" customHeight="1"/>
    <row r="45094" ht="15" customHeight="1"/>
    <row r="45095" ht="15" customHeight="1"/>
    <row r="45096" ht="15" customHeight="1"/>
    <row r="45097" ht="15" customHeight="1"/>
    <row r="45098" ht="15" customHeight="1"/>
    <row r="45099" ht="15" customHeight="1"/>
    <row r="45100" ht="15" customHeight="1"/>
    <row r="45101" ht="15" customHeight="1"/>
    <row r="45102" ht="15" customHeight="1"/>
    <row r="45103" ht="15" customHeight="1"/>
    <row r="45104" ht="15" customHeight="1"/>
    <row r="45105" ht="15" customHeight="1"/>
    <row r="45106" ht="15" customHeight="1"/>
    <row r="45107" ht="15" customHeight="1"/>
    <row r="45108" ht="15" customHeight="1"/>
    <row r="45109" ht="15" customHeight="1"/>
    <row r="45110" ht="15" customHeight="1"/>
    <row r="45111" ht="15" customHeight="1"/>
    <row r="45112" ht="15" customHeight="1"/>
    <row r="45113" ht="15" customHeight="1"/>
    <row r="45114" ht="15" customHeight="1"/>
    <row r="45115" ht="15" customHeight="1"/>
    <row r="45116" ht="15" customHeight="1"/>
    <row r="45117" ht="15" customHeight="1"/>
    <row r="45118" ht="15" customHeight="1"/>
    <row r="45119" ht="15" customHeight="1"/>
    <row r="45120" ht="15" customHeight="1"/>
    <row r="45121" ht="15" customHeight="1"/>
    <row r="45122" ht="15" customHeight="1"/>
    <row r="45123" ht="15" customHeight="1"/>
    <row r="45124" ht="15" customHeight="1"/>
    <row r="45125" ht="15" customHeight="1"/>
    <row r="45126" ht="15" customHeight="1"/>
    <row r="45127" ht="15" customHeight="1"/>
    <row r="45128" ht="15" customHeight="1"/>
    <row r="45129" ht="15" customHeight="1"/>
    <row r="45130" ht="15" customHeight="1"/>
    <row r="45131" ht="15" customHeight="1"/>
    <row r="45132" ht="15" customHeight="1"/>
    <row r="45133" ht="15" customHeight="1"/>
    <row r="45134" ht="15" customHeight="1"/>
    <row r="45135" ht="15" customHeight="1"/>
    <row r="45136" ht="15" customHeight="1"/>
    <row r="45137" ht="15" customHeight="1"/>
    <row r="45138" ht="15" customHeight="1"/>
    <row r="45139" ht="15" customHeight="1"/>
    <row r="45140" ht="15" customHeight="1"/>
    <row r="45141" ht="15" customHeight="1"/>
    <row r="45142" ht="15" customHeight="1"/>
    <row r="45143" ht="15" customHeight="1"/>
    <row r="45144" ht="15" customHeight="1"/>
    <row r="45145" ht="15" customHeight="1"/>
    <row r="45146" ht="15" customHeight="1"/>
    <row r="45147" ht="15" customHeight="1"/>
    <row r="45148" ht="15" customHeight="1"/>
    <row r="45149" ht="15" customHeight="1"/>
    <row r="45150" ht="15" customHeight="1"/>
    <row r="45151" ht="15" customHeight="1"/>
    <row r="45152" ht="15" customHeight="1"/>
    <row r="45153" ht="15" customHeight="1"/>
    <row r="45154" ht="15" customHeight="1"/>
    <row r="45155" ht="15" customHeight="1"/>
    <row r="45156" ht="15" customHeight="1"/>
    <row r="45157" ht="15" customHeight="1"/>
    <row r="45158" ht="15" customHeight="1"/>
    <row r="45159" ht="15" customHeight="1"/>
    <row r="45160" ht="15" customHeight="1"/>
    <row r="45161" ht="15" customHeight="1"/>
    <row r="45162" ht="15" customHeight="1"/>
    <row r="45163" ht="15" customHeight="1"/>
    <row r="45164" ht="15" customHeight="1"/>
    <row r="45165" ht="15" customHeight="1"/>
    <row r="45166" ht="15" customHeight="1"/>
    <row r="45167" ht="15" customHeight="1"/>
    <row r="45168" ht="15" customHeight="1"/>
    <row r="45169" ht="15" customHeight="1"/>
    <row r="45170" ht="15" customHeight="1"/>
    <row r="45171" ht="15" customHeight="1"/>
    <row r="45172" ht="15" customHeight="1"/>
    <row r="45173" ht="15" customHeight="1"/>
    <row r="45174" ht="15" customHeight="1"/>
    <row r="45175" ht="15" customHeight="1"/>
    <row r="45176" ht="15" customHeight="1"/>
    <row r="45177" ht="15" customHeight="1"/>
    <row r="45178" ht="15" customHeight="1"/>
    <row r="45179" ht="15" customHeight="1"/>
    <row r="45180" ht="15" customHeight="1"/>
    <row r="45181" ht="15" customHeight="1"/>
    <row r="45182" ht="15" customHeight="1"/>
    <row r="45183" ht="15" customHeight="1"/>
    <row r="45184" ht="15" customHeight="1"/>
    <row r="45185" ht="15" customHeight="1"/>
    <row r="45186" ht="15" customHeight="1"/>
    <row r="45187" ht="15" customHeight="1"/>
    <row r="45188" ht="15" customHeight="1"/>
    <row r="45189" ht="15" customHeight="1"/>
    <row r="45190" ht="15" customHeight="1"/>
    <row r="45191" ht="15" customHeight="1"/>
    <row r="45192" ht="15" customHeight="1"/>
    <row r="45193" ht="15" customHeight="1"/>
    <row r="45194" ht="15" customHeight="1"/>
    <row r="45195" ht="15" customHeight="1"/>
    <row r="45196" ht="15" customHeight="1"/>
    <row r="45197" ht="15" customHeight="1"/>
    <row r="45198" ht="15" customHeight="1"/>
    <row r="45199" ht="15" customHeight="1"/>
    <row r="45200" ht="15" customHeight="1"/>
    <row r="45201" ht="15" customHeight="1"/>
    <row r="45202" ht="15" customHeight="1"/>
    <row r="45203" ht="15" customHeight="1"/>
    <row r="45204" ht="15" customHeight="1"/>
    <row r="45205" ht="15" customHeight="1"/>
    <row r="45206" ht="15" customHeight="1"/>
    <row r="45207" ht="15" customHeight="1"/>
    <row r="45208" ht="15" customHeight="1"/>
    <row r="45209" ht="15" customHeight="1"/>
    <row r="45210" ht="15" customHeight="1"/>
    <row r="45211" ht="15" customHeight="1"/>
    <row r="45212" ht="15" customHeight="1"/>
    <row r="45213" ht="15" customHeight="1"/>
    <row r="45214" ht="15" customHeight="1"/>
    <row r="45215" ht="15" customHeight="1"/>
    <row r="45216" ht="15" customHeight="1"/>
    <row r="45217" ht="15" customHeight="1"/>
    <row r="45218" ht="15" customHeight="1"/>
    <row r="45219" ht="15" customHeight="1"/>
    <row r="45220" ht="15" customHeight="1"/>
    <row r="45221" ht="15" customHeight="1"/>
    <row r="45222" ht="15" customHeight="1"/>
    <row r="45223" ht="15" customHeight="1"/>
    <row r="45224" ht="15" customHeight="1"/>
    <row r="45225" ht="15" customHeight="1"/>
    <row r="45226" ht="15" customHeight="1"/>
    <row r="45227" ht="15" customHeight="1"/>
    <row r="45228" ht="15" customHeight="1"/>
    <row r="45229" ht="15" customHeight="1"/>
    <row r="45230" ht="15" customHeight="1"/>
    <row r="45231" ht="15" customHeight="1"/>
    <row r="45232" ht="15" customHeight="1"/>
    <row r="45233" ht="15" customHeight="1"/>
    <row r="45234" ht="15" customHeight="1"/>
    <row r="45235" ht="15" customHeight="1"/>
    <row r="45236" ht="15" customHeight="1"/>
    <row r="45237" ht="15" customHeight="1"/>
    <row r="45238" ht="15" customHeight="1"/>
    <row r="45239" ht="15" customHeight="1"/>
    <row r="45240" ht="15" customHeight="1"/>
    <row r="45241" ht="15" customHeight="1"/>
    <row r="45242" ht="15" customHeight="1"/>
    <row r="45243" ht="15" customHeight="1"/>
    <row r="45244" ht="15" customHeight="1"/>
    <row r="45245" ht="15" customHeight="1"/>
    <row r="45246" ht="15" customHeight="1"/>
    <row r="45247" ht="15" customHeight="1"/>
    <row r="45248" ht="15" customHeight="1"/>
    <row r="45249" ht="15" customHeight="1"/>
    <row r="45250" ht="15" customHeight="1"/>
    <row r="45251" ht="15" customHeight="1"/>
    <row r="45252" ht="15" customHeight="1"/>
    <row r="45253" ht="15" customHeight="1"/>
    <row r="45254" ht="15" customHeight="1"/>
    <row r="45255" ht="15" customHeight="1"/>
    <row r="45256" ht="15" customHeight="1"/>
    <row r="45257" ht="15" customHeight="1"/>
    <row r="45258" ht="15" customHeight="1"/>
    <row r="45259" ht="15" customHeight="1"/>
    <row r="45260" ht="15" customHeight="1"/>
    <row r="45261" ht="15" customHeight="1"/>
    <row r="45262" ht="15" customHeight="1"/>
    <row r="45263" ht="15" customHeight="1"/>
    <row r="45264" ht="15" customHeight="1"/>
    <row r="45265" ht="15" customHeight="1"/>
    <row r="45266" ht="15" customHeight="1"/>
    <row r="45267" ht="15" customHeight="1"/>
    <row r="45268" ht="15" customHeight="1"/>
    <row r="45269" ht="15" customHeight="1"/>
    <row r="45270" ht="15" customHeight="1"/>
    <row r="45271" ht="15" customHeight="1"/>
    <row r="45272" ht="15" customHeight="1"/>
    <row r="45273" ht="15" customHeight="1"/>
    <row r="45274" ht="15" customHeight="1"/>
    <row r="45275" ht="15" customHeight="1"/>
    <row r="45276" ht="15" customHeight="1"/>
    <row r="45277" ht="15" customHeight="1"/>
    <row r="45278" ht="15" customHeight="1"/>
    <row r="45279" ht="15" customHeight="1"/>
    <row r="45280" ht="15" customHeight="1"/>
    <row r="45281" ht="15" customHeight="1"/>
    <row r="45282" ht="15" customHeight="1"/>
    <row r="45283" ht="15" customHeight="1"/>
    <row r="45284" ht="15" customHeight="1"/>
    <row r="45285" ht="15" customHeight="1"/>
    <row r="45286" ht="15" customHeight="1"/>
    <row r="45287" ht="15" customHeight="1"/>
    <row r="45288" ht="15" customHeight="1"/>
    <row r="45289" ht="15" customHeight="1"/>
    <row r="45290" ht="15" customHeight="1"/>
    <row r="45291" ht="15" customHeight="1"/>
    <row r="45292" ht="15" customHeight="1"/>
    <row r="45293" ht="15" customHeight="1"/>
    <row r="45294" ht="15" customHeight="1"/>
    <row r="45295" ht="15" customHeight="1"/>
    <row r="45296" ht="15" customHeight="1"/>
    <row r="45297" ht="15" customHeight="1"/>
    <row r="45298" ht="15" customHeight="1"/>
    <row r="45299" ht="15" customHeight="1"/>
    <row r="45300" ht="15" customHeight="1"/>
    <row r="45301" ht="15" customHeight="1"/>
    <row r="45302" ht="15" customHeight="1"/>
    <row r="45303" ht="15" customHeight="1"/>
    <row r="45304" ht="15" customHeight="1"/>
    <row r="45305" ht="15" customHeight="1"/>
    <row r="45306" ht="15" customHeight="1"/>
    <row r="45307" ht="15" customHeight="1"/>
    <row r="45308" ht="15" customHeight="1"/>
    <row r="45309" ht="15" customHeight="1"/>
    <row r="45310" ht="15" customHeight="1"/>
    <row r="45311" ht="15" customHeight="1"/>
    <row r="45312" ht="15" customHeight="1"/>
    <row r="45313" ht="15" customHeight="1"/>
    <row r="45314" ht="15" customHeight="1"/>
    <row r="45315" ht="15" customHeight="1"/>
    <row r="45316" ht="15" customHeight="1"/>
    <row r="45317" ht="15" customHeight="1"/>
    <row r="45318" ht="15" customHeight="1"/>
    <row r="45319" ht="15" customHeight="1"/>
    <row r="45320" ht="15" customHeight="1"/>
    <row r="45321" ht="15" customHeight="1"/>
    <row r="45322" ht="15" customHeight="1"/>
    <row r="45323" ht="15" customHeight="1"/>
    <row r="45324" ht="15" customHeight="1"/>
    <row r="45325" ht="15" customHeight="1"/>
    <row r="45326" ht="15" customHeight="1"/>
    <row r="45327" ht="15" customHeight="1"/>
    <row r="45328" ht="15" customHeight="1"/>
    <row r="45329" ht="15" customHeight="1"/>
    <row r="45330" ht="15" customHeight="1"/>
    <row r="45331" ht="15" customHeight="1"/>
    <row r="45332" ht="15" customHeight="1"/>
    <row r="45333" ht="15" customHeight="1"/>
    <row r="45334" ht="15" customHeight="1"/>
    <row r="45335" ht="15" customHeight="1"/>
    <row r="45336" ht="15" customHeight="1"/>
    <row r="45337" ht="15" customHeight="1"/>
    <row r="45338" ht="15" customHeight="1"/>
    <row r="45339" ht="15" customHeight="1"/>
    <row r="45340" ht="15" customHeight="1"/>
    <row r="45341" ht="15" customHeight="1"/>
    <row r="45342" ht="15" customHeight="1"/>
    <row r="45343" ht="15" customHeight="1"/>
    <row r="45344" ht="15" customHeight="1"/>
    <row r="45345" ht="15" customHeight="1"/>
    <row r="45346" ht="15" customHeight="1"/>
    <row r="45347" ht="15" customHeight="1"/>
    <row r="45348" ht="15" customHeight="1"/>
    <row r="45349" ht="15" customHeight="1"/>
    <row r="45350" ht="15" customHeight="1"/>
    <row r="45351" ht="15" customHeight="1"/>
    <row r="45352" ht="15" customHeight="1"/>
    <row r="45353" ht="15" customHeight="1"/>
    <row r="45354" ht="15" customHeight="1"/>
    <row r="45355" ht="15" customHeight="1"/>
    <row r="45356" ht="15" customHeight="1"/>
    <row r="45357" ht="15" customHeight="1"/>
    <row r="45358" ht="15" customHeight="1"/>
    <row r="45359" ht="15" customHeight="1"/>
    <row r="45360" ht="15" customHeight="1"/>
    <row r="45361" ht="15" customHeight="1"/>
    <row r="45362" ht="15" customHeight="1"/>
    <row r="45363" ht="15" customHeight="1"/>
    <row r="45364" ht="15" customHeight="1"/>
    <row r="45365" ht="15" customHeight="1"/>
    <row r="45366" ht="15" customHeight="1"/>
    <row r="45367" ht="15" customHeight="1"/>
    <row r="45368" ht="15" customHeight="1"/>
    <row r="45369" ht="15" customHeight="1"/>
    <row r="45370" ht="15" customHeight="1"/>
    <row r="45371" ht="15" customHeight="1"/>
    <row r="45372" ht="15" customHeight="1"/>
    <row r="45373" ht="15" customHeight="1"/>
    <row r="45374" ht="15" customHeight="1"/>
    <row r="45375" ht="15" customHeight="1"/>
    <row r="45376" ht="15" customHeight="1"/>
    <row r="45377" ht="15" customHeight="1"/>
    <row r="45378" ht="15" customHeight="1"/>
    <row r="45379" ht="15" customHeight="1"/>
    <row r="45380" ht="15" customHeight="1"/>
    <row r="45381" ht="15" customHeight="1"/>
    <row r="45382" ht="15" customHeight="1"/>
    <row r="45383" ht="15" customHeight="1"/>
    <row r="45384" ht="15" customHeight="1"/>
    <row r="45385" ht="15" customHeight="1"/>
    <row r="45386" ht="15" customHeight="1"/>
    <row r="45387" ht="15" customHeight="1"/>
    <row r="45388" ht="15" customHeight="1"/>
    <row r="45389" ht="15" customHeight="1"/>
    <row r="45390" ht="15" customHeight="1"/>
    <row r="45391" ht="15" customHeight="1"/>
    <row r="45392" ht="15" customHeight="1"/>
    <row r="45393" ht="15" customHeight="1"/>
    <row r="45394" ht="15" customHeight="1"/>
    <row r="45395" ht="15" customHeight="1"/>
    <row r="45396" ht="15" customHeight="1"/>
    <row r="45397" ht="15" customHeight="1"/>
    <row r="45398" ht="15" customHeight="1"/>
    <row r="45399" ht="15" customHeight="1"/>
    <row r="45400" ht="15" customHeight="1"/>
    <row r="45401" ht="15" customHeight="1"/>
    <row r="45402" ht="15" customHeight="1"/>
    <row r="45403" ht="15" customHeight="1"/>
    <row r="45404" ht="15" customHeight="1"/>
    <row r="45405" ht="15" customHeight="1"/>
    <row r="45406" ht="15" customHeight="1"/>
    <row r="45407" ht="15" customHeight="1"/>
    <row r="45408" ht="15" customHeight="1"/>
    <row r="45409" ht="15" customHeight="1"/>
    <row r="45410" ht="15" customHeight="1"/>
    <row r="45411" ht="15" customHeight="1"/>
    <row r="45412" ht="15" customHeight="1"/>
    <row r="45413" ht="15" customHeight="1"/>
    <row r="45414" ht="15" customHeight="1"/>
    <row r="45415" ht="15" customHeight="1"/>
    <row r="45416" ht="15" customHeight="1"/>
    <row r="45417" ht="15" customHeight="1"/>
    <row r="45418" ht="15" customHeight="1"/>
    <row r="45419" ht="15" customHeight="1"/>
    <row r="45420" ht="15" customHeight="1"/>
    <row r="45421" ht="15" customHeight="1"/>
    <row r="45422" ht="15" customHeight="1"/>
    <row r="45423" ht="15" customHeight="1"/>
    <row r="45424" ht="15" customHeight="1"/>
    <row r="45425" ht="15" customHeight="1"/>
    <row r="45426" ht="15" customHeight="1"/>
    <row r="45427" ht="15" customHeight="1"/>
    <row r="45428" ht="15" customHeight="1"/>
    <row r="45429" ht="15" customHeight="1"/>
    <row r="45430" ht="15" customHeight="1"/>
    <row r="45431" ht="15" customHeight="1"/>
    <row r="45432" ht="15" customHeight="1"/>
    <row r="45433" ht="15" customHeight="1"/>
    <row r="45434" ht="15" customHeight="1"/>
    <row r="45435" ht="15" customHeight="1"/>
    <row r="45436" ht="15" customHeight="1"/>
    <row r="45437" ht="15" customHeight="1"/>
    <row r="45438" ht="15" customHeight="1"/>
    <row r="45439" ht="15" customHeight="1"/>
    <row r="45440" ht="15" customHeight="1"/>
    <row r="45441" ht="15" customHeight="1"/>
    <row r="45442" ht="15" customHeight="1"/>
    <row r="45443" ht="15" customHeight="1"/>
    <row r="45444" ht="15" customHeight="1"/>
    <row r="45445" ht="15" customHeight="1"/>
    <row r="45446" ht="15" customHeight="1"/>
    <row r="45447" ht="15" customHeight="1"/>
    <row r="45448" ht="15" customHeight="1"/>
    <row r="45449" ht="15" customHeight="1"/>
    <row r="45450" ht="15" customHeight="1"/>
    <row r="45451" ht="15" customHeight="1"/>
    <row r="45452" ht="15" customHeight="1"/>
    <row r="45453" ht="15" customHeight="1"/>
    <row r="45454" ht="15" customHeight="1"/>
    <row r="45455" ht="15" customHeight="1"/>
    <row r="45456" ht="15" customHeight="1"/>
    <row r="45457" ht="15" customHeight="1"/>
    <row r="45458" ht="15" customHeight="1"/>
    <row r="45459" ht="15" customHeight="1"/>
    <row r="45460" ht="15" customHeight="1"/>
    <row r="45461" ht="15" customHeight="1"/>
    <row r="45462" ht="15" customHeight="1"/>
    <row r="45463" ht="15" customHeight="1"/>
    <row r="45464" ht="15" customHeight="1"/>
    <row r="45465" ht="15" customHeight="1"/>
    <row r="45466" ht="15" customHeight="1"/>
    <row r="45467" ht="15" customHeight="1"/>
    <row r="45468" ht="15" customHeight="1"/>
    <row r="45469" ht="15" customHeight="1"/>
    <row r="45470" ht="15" customHeight="1"/>
    <row r="45471" ht="15" customHeight="1"/>
    <row r="45472" ht="15" customHeight="1"/>
    <row r="45473" ht="15" customHeight="1"/>
    <row r="45474" ht="15" customHeight="1"/>
    <row r="45475" ht="15" customHeight="1"/>
    <row r="45476" ht="15" customHeight="1"/>
    <row r="45477" ht="15" customHeight="1"/>
    <row r="45478" ht="15" customHeight="1"/>
    <row r="45479" ht="15" customHeight="1"/>
    <row r="45480" ht="15" customHeight="1"/>
    <row r="45481" ht="15" customHeight="1"/>
    <row r="45482" ht="15" customHeight="1"/>
    <row r="45483" ht="15" customHeight="1"/>
    <row r="45484" ht="15" customHeight="1"/>
    <row r="45485" ht="15" customHeight="1"/>
    <row r="45486" ht="15" customHeight="1"/>
    <row r="45487" ht="15" customHeight="1"/>
    <row r="45488" ht="15" customHeight="1"/>
    <row r="45489" ht="15" customHeight="1"/>
    <row r="45490" ht="15" customHeight="1"/>
    <row r="45491" ht="15" customHeight="1"/>
    <row r="45492" ht="15" customHeight="1"/>
    <row r="45493" ht="15" customHeight="1"/>
    <row r="45494" ht="15" customHeight="1"/>
    <row r="45495" ht="15" customHeight="1"/>
    <row r="45496" ht="15" customHeight="1"/>
    <row r="45497" ht="15" customHeight="1"/>
    <row r="45498" ht="15" customHeight="1"/>
    <row r="45499" ht="15" customHeight="1"/>
    <row r="45500" ht="15" customHeight="1"/>
    <row r="45501" ht="15" customHeight="1"/>
    <row r="45502" ht="15" customHeight="1"/>
    <row r="45503" ht="15" customHeight="1"/>
    <row r="45504" ht="15" customHeight="1"/>
    <row r="45505" ht="15" customHeight="1"/>
    <row r="45506" ht="15" customHeight="1"/>
    <row r="45507" ht="15" customHeight="1"/>
    <row r="45508" ht="15" customHeight="1"/>
    <row r="45509" ht="15" customHeight="1"/>
    <row r="45510" ht="15" customHeight="1"/>
    <row r="45511" ht="15" customHeight="1"/>
    <row r="45512" ht="15" customHeight="1"/>
    <row r="45513" ht="15" customHeight="1"/>
    <row r="45514" ht="15" customHeight="1"/>
    <row r="45515" ht="15" customHeight="1"/>
    <row r="45516" ht="15" customHeight="1"/>
    <row r="45517" ht="15" customHeight="1"/>
    <row r="45518" ht="15" customHeight="1"/>
    <row r="45519" ht="15" customHeight="1"/>
    <row r="45520" ht="15" customHeight="1"/>
    <row r="45521" ht="15" customHeight="1"/>
    <row r="45522" ht="15" customHeight="1"/>
    <row r="45523" ht="15" customHeight="1"/>
    <row r="45524" ht="15" customHeight="1"/>
    <row r="45525" ht="15" customHeight="1"/>
    <row r="45526" ht="15" customHeight="1"/>
    <row r="45527" ht="15" customHeight="1"/>
    <row r="45528" ht="15" customHeight="1"/>
    <row r="45529" ht="15" customHeight="1"/>
    <row r="45530" ht="15" customHeight="1"/>
    <row r="45531" ht="15" customHeight="1"/>
    <row r="45532" ht="15" customHeight="1"/>
    <row r="45533" ht="15" customHeight="1"/>
    <row r="45534" ht="15" customHeight="1"/>
    <row r="45535" ht="15" customHeight="1"/>
    <row r="45536" ht="15" customHeight="1"/>
    <row r="45537" ht="15" customHeight="1"/>
    <row r="45538" ht="15" customHeight="1"/>
    <row r="45539" ht="15" customHeight="1"/>
    <row r="45540" ht="15" customHeight="1"/>
    <row r="45541" ht="15" customHeight="1"/>
    <row r="45542" ht="15" customHeight="1"/>
    <row r="45543" ht="15" customHeight="1"/>
    <row r="45544" ht="15" customHeight="1"/>
    <row r="45545" ht="15" customHeight="1"/>
    <row r="45546" ht="15" customHeight="1"/>
    <row r="45547" ht="15" customHeight="1"/>
    <row r="45548" ht="15" customHeight="1"/>
    <row r="45549" ht="15" customHeight="1"/>
    <row r="45550" ht="15" customHeight="1"/>
    <row r="45551" ht="15" customHeight="1"/>
    <row r="45552" ht="15" customHeight="1"/>
    <row r="45553" ht="15" customHeight="1"/>
    <row r="45554" ht="15" customHeight="1"/>
    <row r="45555" ht="15" customHeight="1"/>
    <row r="45556" ht="15" customHeight="1"/>
    <row r="45557" ht="15" customHeight="1"/>
    <row r="45558" ht="15" customHeight="1"/>
    <row r="45559" ht="15" customHeight="1"/>
    <row r="45560" ht="15" customHeight="1"/>
    <row r="45561" ht="15" customHeight="1"/>
    <row r="45562" ht="15" customHeight="1"/>
    <row r="45563" ht="15" customHeight="1"/>
    <row r="45564" ht="15" customHeight="1"/>
    <row r="45565" ht="15" customHeight="1"/>
    <row r="45566" ht="15" customHeight="1"/>
    <row r="45567" ht="15" customHeight="1"/>
    <row r="45568" ht="15" customHeight="1"/>
    <row r="45569" ht="15" customHeight="1"/>
    <row r="45570" ht="15" customHeight="1"/>
    <row r="45571" ht="15" customHeight="1"/>
    <row r="45572" ht="15" customHeight="1"/>
    <row r="45573" ht="15" customHeight="1"/>
    <row r="45574" ht="15" customHeight="1"/>
    <row r="45575" ht="15" customHeight="1"/>
    <row r="45576" ht="15" customHeight="1"/>
    <row r="45577" ht="15" customHeight="1"/>
    <row r="45578" ht="15" customHeight="1"/>
    <row r="45579" ht="15" customHeight="1"/>
    <row r="45580" ht="15" customHeight="1"/>
    <row r="45581" ht="15" customHeight="1"/>
    <row r="45582" ht="15" customHeight="1"/>
    <row r="45583" ht="15" customHeight="1"/>
    <row r="45584" ht="15" customHeight="1"/>
    <row r="45585" ht="15" customHeight="1"/>
    <row r="45586" ht="15" customHeight="1"/>
    <row r="45587" ht="15" customHeight="1"/>
    <row r="45588" ht="15" customHeight="1"/>
    <row r="45589" ht="15" customHeight="1"/>
    <row r="45590" ht="15" customHeight="1"/>
    <row r="45591" ht="15" customHeight="1"/>
    <row r="45592" ht="15" customHeight="1"/>
    <row r="45593" ht="15" customHeight="1"/>
    <row r="45594" ht="15" customHeight="1"/>
    <row r="45595" ht="15" customHeight="1"/>
    <row r="45596" ht="15" customHeight="1"/>
    <row r="45597" ht="15" customHeight="1"/>
    <row r="45598" ht="15" customHeight="1"/>
    <row r="45599" ht="15" customHeight="1"/>
    <row r="45600" ht="15" customHeight="1"/>
    <row r="45601" ht="15" customHeight="1"/>
    <row r="45602" ht="15" customHeight="1"/>
    <row r="45603" ht="15" customHeight="1"/>
    <row r="45604" ht="15" customHeight="1"/>
    <row r="45605" ht="15" customHeight="1"/>
    <row r="45606" ht="15" customHeight="1"/>
    <row r="45607" ht="15" customHeight="1"/>
    <row r="45608" ht="15" customHeight="1"/>
    <row r="45609" ht="15" customHeight="1"/>
    <row r="45610" ht="15" customHeight="1"/>
    <row r="45611" ht="15" customHeight="1"/>
    <row r="45612" ht="15" customHeight="1"/>
    <row r="45613" ht="15" customHeight="1"/>
    <row r="45614" ht="15" customHeight="1"/>
    <row r="45615" ht="15" customHeight="1"/>
    <row r="45616" ht="15" customHeight="1"/>
    <row r="45617" ht="15" customHeight="1"/>
    <row r="45618" ht="15" customHeight="1"/>
    <row r="45619" ht="15" customHeight="1"/>
    <row r="45620" ht="15" customHeight="1"/>
    <row r="45621" ht="15" customHeight="1"/>
    <row r="45622" ht="15" customHeight="1"/>
    <row r="45623" ht="15" customHeight="1"/>
    <row r="45624" ht="15" customHeight="1"/>
    <row r="45625" ht="15" customHeight="1"/>
    <row r="45626" ht="15" customHeight="1"/>
    <row r="45627" ht="15" customHeight="1"/>
    <row r="45628" ht="15" customHeight="1"/>
    <row r="45629" ht="15" customHeight="1"/>
    <row r="45630" ht="15" customHeight="1"/>
    <row r="45631" ht="15" customHeight="1"/>
    <row r="45632" ht="15" customHeight="1"/>
    <row r="45633" ht="15" customHeight="1"/>
    <row r="45634" ht="15" customHeight="1"/>
    <row r="45635" ht="15" customHeight="1"/>
    <row r="45636" ht="15" customHeight="1"/>
    <row r="45637" ht="15" customHeight="1"/>
    <row r="45638" ht="15" customHeight="1"/>
    <row r="45639" ht="15" customHeight="1"/>
    <row r="45640" ht="15" customHeight="1"/>
    <row r="45641" ht="15" customHeight="1"/>
    <row r="45642" ht="15" customHeight="1"/>
    <row r="45643" ht="15" customHeight="1"/>
    <row r="45644" ht="15" customHeight="1"/>
    <row r="45645" ht="15" customHeight="1"/>
    <row r="45646" ht="15" customHeight="1"/>
    <row r="45647" ht="15" customHeight="1"/>
    <row r="45648" ht="15" customHeight="1"/>
    <row r="45649" ht="15" customHeight="1"/>
    <row r="45650" ht="15" customHeight="1"/>
    <row r="45651" ht="15" customHeight="1"/>
    <row r="45652" ht="15" customHeight="1"/>
    <row r="45653" ht="15" customHeight="1"/>
    <row r="45654" ht="15" customHeight="1"/>
    <row r="45655" ht="15" customHeight="1"/>
    <row r="45656" ht="15" customHeight="1"/>
    <row r="45657" ht="15" customHeight="1"/>
    <row r="45658" ht="15" customHeight="1"/>
    <row r="45659" ht="15" customHeight="1"/>
    <row r="45660" ht="15" customHeight="1"/>
    <row r="45661" ht="15" customHeight="1"/>
    <row r="45662" ht="15" customHeight="1"/>
    <row r="45663" ht="15" customHeight="1"/>
    <row r="45664" ht="15" customHeight="1"/>
    <row r="45665" ht="15" customHeight="1"/>
    <row r="45666" ht="15" customHeight="1"/>
    <row r="45667" ht="15" customHeight="1"/>
    <row r="45668" ht="15" customHeight="1"/>
    <row r="45669" ht="15" customHeight="1"/>
    <row r="45670" ht="15" customHeight="1"/>
    <row r="45671" ht="15" customHeight="1"/>
    <row r="45672" ht="15" customHeight="1"/>
    <row r="45673" ht="15" customHeight="1"/>
    <row r="45674" ht="15" customHeight="1"/>
    <row r="45675" ht="15" customHeight="1"/>
    <row r="45676" ht="15" customHeight="1"/>
    <row r="45677" ht="15" customHeight="1"/>
    <row r="45678" ht="15" customHeight="1"/>
    <row r="45679" ht="15" customHeight="1"/>
    <row r="45680" ht="15" customHeight="1"/>
    <row r="45681" ht="15" customHeight="1"/>
    <row r="45682" ht="15" customHeight="1"/>
    <row r="45683" ht="15" customHeight="1"/>
    <row r="45684" ht="15" customHeight="1"/>
    <row r="45685" ht="15" customHeight="1"/>
    <row r="45686" ht="15" customHeight="1"/>
    <row r="45687" ht="15" customHeight="1"/>
    <row r="45688" ht="15" customHeight="1"/>
    <row r="45689" ht="15" customHeight="1"/>
    <row r="45690" ht="15" customHeight="1"/>
    <row r="45691" ht="15" customHeight="1"/>
    <row r="45692" ht="15" customHeight="1"/>
    <row r="45693" ht="15" customHeight="1"/>
    <row r="45694" ht="15" customHeight="1"/>
    <row r="45695" ht="15" customHeight="1"/>
    <row r="45696" ht="15" customHeight="1"/>
    <row r="45697" ht="15" customHeight="1"/>
    <row r="45698" ht="15" customHeight="1"/>
    <row r="45699" ht="15" customHeight="1"/>
    <row r="45700" ht="15" customHeight="1"/>
    <row r="45701" ht="15" customHeight="1"/>
    <row r="45702" ht="15" customHeight="1"/>
    <row r="45703" ht="15" customHeight="1"/>
    <row r="45704" ht="15" customHeight="1"/>
    <row r="45705" ht="15" customHeight="1"/>
    <row r="45706" ht="15" customHeight="1"/>
    <row r="45707" ht="15" customHeight="1"/>
    <row r="45708" ht="15" customHeight="1"/>
    <row r="45709" ht="15" customHeight="1"/>
    <row r="45710" ht="15" customHeight="1"/>
    <row r="45711" ht="15" customHeight="1"/>
    <row r="45712" ht="15" customHeight="1"/>
    <row r="45713" ht="15" customHeight="1"/>
    <row r="45714" ht="15" customHeight="1"/>
    <row r="45715" ht="15" customHeight="1"/>
    <row r="45716" ht="15" customHeight="1"/>
    <row r="45717" ht="15" customHeight="1"/>
    <row r="45718" ht="15" customHeight="1"/>
    <row r="45719" ht="15" customHeight="1"/>
    <row r="45720" ht="15" customHeight="1"/>
    <row r="45721" ht="15" customHeight="1"/>
    <row r="45722" ht="15" customHeight="1"/>
    <row r="45723" ht="15" customHeight="1"/>
    <row r="45724" ht="15" customHeight="1"/>
    <row r="45725" ht="15" customHeight="1"/>
    <row r="45726" ht="15" customHeight="1"/>
    <row r="45727" ht="15" customHeight="1"/>
    <row r="45728" ht="15" customHeight="1"/>
    <row r="45729" ht="15" customHeight="1"/>
    <row r="45730" ht="15" customHeight="1"/>
    <row r="45731" ht="15" customHeight="1"/>
    <row r="45732" ht="15" customHeight="1"/>
    <row r="45733" ht="15" customHeight="1"/>
    <row r="45734" ht="15" customHeight="1"/>
    <row r="45735" ht="15" customHeight="1"/>
    <row r="45736" ht="15" customHeight="1"/>
    <row r="45737" ht="15" customHeight="1"/>
    <row r="45738" ht="15" customHeight="1"/>
    <row r="45739" ht="15" customHeight="1"/>
    <row r="45740" ht="15" customHeight="1"/>
    <row r="45741" ht="15" customHeight="1"/>
    <row r="45742" ht="15" customHeight="1"/>
    <row r="45743" ht="15" customHeight="1"/>
    <row r="45744" ht="15" customHeight="1"/>
    <row r="45745" ht="15" customHeight="1"/>
    <row r="45746" ht="15" customHeight="1"/>
    <row r="45747" ht="15" customHeight="1"/>
    <row r="45748" ht="15" customHeight="1"/>
    <row r="45749" ht="15" customHeight="1"/>
    <row r="45750" ht="15" customHeight="1"/>
    <row r="45751" ht="15" customHeight="1"/>
    <row r="45752" ht="15" customHeight="1"/>
    <row r="45753" ht="15" customHeight="1"/>
    <row r="45754" ht="15" customHeight="1"/>
    <row r="45755" ht="15" customHeight="1"/>
    <row r="45756" ht="15" customHeight="1"/>
    <row r="45757" ht="15" customHeight="1"/>
    <row r="45758" ht="15" customHeight="1"/>
    <row r="45759" ht="15" customHeight="1"/>
    <row r="45760" ht="15" customHeight="1"/>
    <row r="45761" ht="15" customHeight="1"/>
    <row r="45762" ht="15" customHeight="1"/>
    <row r="45763" ht="15" customHeight="1"/>
    <row r="45764" ht="15" customHeight="1"/>
    <row r="45765" ht="15" customHeight="1"/>
    <row r="45766" ht="15" customHeight="1"/>
    <row r="45767" ht="15" customHeight="1"/>
    <row r="45768" ht="15" customHeight="1"/>
    <row r="45769" ht="15" customHeight="1"/>
    <row r="45770" ht="15" customHeight="1"/>
    <row r="45771" ht="15" customHeight="1"/>
    <row r="45772" ht="15" customHeight="1"/>
    <row r="45773" ht="15" customHeight="1"/>
    <row r="45774" ht="15" customHeight="1"/>
    <row r="45775" ht="15" customHeight="1"/>
    <row r="45776" ht="15" customHeight="1"/>
    <row r="45777" ht="15" customHeight="1"/>
    <row r="45778" ht="15" customHeight="1"/>
    <row r="45779" ht="15" customHeight="1"/>
    <row r="45780" ht="15" customHeight="1"/>
    <row r="45781" ht="15" customHeight="1"/>
    <row r="45782" ht="15" customHeight="1"/>
    <row r="45783" ht="15" customHeight="1"/>
    <row r="45784" ht="15" customHeight="1"/>
    <row r="45785" ht="15" customHeight="1"/>
    <row r="45786" ht="15" customHeight="1"/>
    <row r="45787" ht="15" customHeight="1"/>
    <row r="45788" ht="15" customHeight="1"/>
    <row r="45789" ht="15" customHeight="1"/>
    <row r="45790" ht="15" customHeight="1"/>
    <row r="45791" ht="15" customHeight="1"/>
    <row r="45792" ht="15" customHeight="1"/>
    <row r="45793" ht="15" customHeight="1"/>
    <row r="45794" ht="15" customHeight="1"/>
    <row r="45795" ht="15" customHeight="1"/>
    <row r="45796" ht="15" customHeight="1"/>
    <row r="45797" ht="15" customHeight="1"/>
    <row r="45798" ht="15" customHeight="1"/>
    <row r="45799" ht="15" customHeight="1"/>
    <row r="45800" ht="15" customHeight="1"/>
    <row r="45801" ht="15" customHeight="1"/>
    <row r="45802" ht="15" customHeight="1"/>
    <row r="45803" ht="15" customHeight="1"/>
    <row r="45804" ht="15" customHeight="1"/>
    <row r="45805" ht="15" customHeight="1"/>
    <row r="45806" ht="15" customHeight="1"/>
    <row r="45807" ht="15" customHeight="1"/>
    <row r="45808" ht="15" customHeight="1"/>
    <row r="45809" ht="15" customHeight="1"/>
    <row r="45810" ht="15" customHeight="1"/>
    <row r="45811" ht="15" customHeight="1"/>
    <row r="45812" ht="15" customHeight="1"/>
    <row r="45813" ht="15" customHeight="1"/>
    <row r="45814" ht="15" customHeight="1"/>
    <row r="45815" ht="15" customHeight="1"/>
    <row r="45816" ht="15" customHeight="1"/>
    <row r="45817" ht="15" customHeight="1"/>
    <row r="45818" ht="15" customHeight="1"/>
    <row r="45819" ht="15" customHeight="1"/>
    <row r="45820" ht="15" customHeight="1"/>
    <row r="45821" ht="15" customHeight="1"/>
    <row r="45822" ht="15" customHeight="1"/>
    <row r="45823" ht="15" customHeight="1"/>
    <row r="45824" ht="15" customHeight="1"/>
    <row r="45825" ht="15" customHeight="1"/>
    <row r="45826" ht="15" customHeight="1"/>
    <row r="45827" ht="15" customHeight="1"/>
    <row r="45828" ht="15" customHeight="1"/>
    <row r="45829" ht="15" customHeight="1"/>
    <row r="45830" ht="15" customHeight="1"/>
    <row r="45831" ht="15" customHeight="1"/>
    <row r="45832" ht="15" customHeight="1"/>
    <row r="45833" ht="15" customHeight="1"/>
    <row r="45834" ht="15" customHeight="1"/>
    <row r="45835" ht="15" customHeight="1"/>
    <row r="45836" ht="15" customHeight="1"/>
    <row r="45837" ht="15" customHeight="1"/>
    <row r="45838" ht="15" customHeight="1"/>
    <row r="45839" ht="15" customHeight="1"/>
    <row r="45840" ht="15" customHeight="1"/>
    <row r="45841" ht="15" customHeight="1"/>
    <row r="45842" ht="15" customHeight="1"/>
    <row r="45843" ht="15" customHeight="1"/>
    <row r="45844" ht="15" customHeight="1"/>
    <row r="45845" ht="15" customHeight="1"/>
    <row r="45846" ht="15" customHeight="1"/>
    <row r="45847" ht="15" customHeight="1"/>
    <row r="45848" ht="15" customHeight="1"/>
    <row r="45849" ht="15" customHeight="1"/>
    <row r="45850" ht="15" customHeight="1"/>
    <row r="45851" ht="15" customHeight="1"/>
    <row r="45852" ht="15" customHeight="1"/>
    <row r="45853" ht="15" customHeight="1"/>
    <row r="45854" ht="15" customHeight="1"/>
    <row r="45855" ht="15" customHeight="1"/>
    <row r="45856" ht="15" customHeight="1"/>
    <row r="45857" ht="15" customHeight="1"/>
    <row r="45858" ht="15" customHeight="1"/>
    <row r="45859" ht="15" customHeight="1"/>
    <row r="45860" ht="15" customHeight="1"/>
    <row r="45861" ht="15" customHeight="1"/>
    <row r="45862" ht="15" customHeight="1"/>
    <row r="45863" ht="15" customHeight="1"/>
    <row r="45864" ht="15" customHeight="1"/>
    <row r="45865" ht="15" customHeight="1"/>
    <row r="45866" ht="15" customHeight="1"/>
    <row r="45867" ht="15" customHeight="1"/>
    <row r="45868" ht="15" customHeight="1"/>
    <row r="45869" ht="15" customHeight="1"/>
    <row r="45870" ht="15" customHeight="1"/>
    <row r="45871" ht="15" customHeight="1"/>
    <row r="45872" ht="15" customHeight="1"/>
    <row r="45873" ht="15" customHeight="1"/>
    <row r="45874" ht="15" customHeight="1"/>
    <row r="45875" ht="15" customHeight="1"/>
    <row r="45876" ht="15" customHeight="1"/>
    <row r="45877" ht="15" customHeight="1"/>
    <row r="45878" ht="15" customHeight="1"/>
    <row r="45879" ht="15" customHeight="1"/>
    <row r="45880" ht="15" customHeight="1"/>
    <row r="45881" ht="15" customHeight="1"/>
    <row r="45882" ht="15" customHeight="1"/>
    <row r="45883" ht="15" customHeight="1"/>
    <row r="45884" ht="15" customHeight="1"/>
    <row r="45885" ht="15" customHeight="1"/>
    <row r="45886" ht="15" customHeight="1"/>
    <row r="45887" ht="15" customHeight="1"/>
    <row r="45888" ht="15" customHeight="1"/>
    <row r="45889" ht="15" customHeight="1"/>
    <row r="45890" ht="15" customHeight="1"/>
    <row r="45891" ht="15" customHeight="1"/>
    <row r="45892" ht="15" customHeight="1"/>
    <row r="45893" ht="15" customHeight="1"/>
    <row r="45894" ht="15" customHeight="1"/>
    <row r="45895" ht="15" customHeight="1"/>
    <row r="45896" ht="15" customHeight="1"/>
    <row r="45897" ht="15" customHeight="1"/>
    <row r="45898" ht="15" customHeight="1"/>
    <row r="45899" ht="15" customHeight="1"/>
    <row r="45900" ht="15" customHeight="1"/>
    <row r="45901" ht="15" customHeight="1"/>
    <row r="45902" ht="15" customHeight="1"/>
    <row r="45903" ht="15" customHeight="1"/>
    <row r="45904" ht="15" customHeight="1"/>
    <row r="45905" ht="15" customHeight="1"/>
    <row r="45906" ht="15" customHeight="1"/>
    <row r="45907" ht="15" customHeight="1"/>
    <row r="45908" ht="15" customHeight="1"/>
    <row r="45909" ht="15" customHeight="1"/>
    <row r="45910" ht="15" customHeight="1"/>
    <row r="45911" ht="15" customHeight="1"/>
    <row r="45912" ht="15" customHeight="1"/>
    <row r="45913" ht="15" customHeight="1"/>
    <row r="45914" ht="15" customHeight="1"/>
    <row r="45915" ht="15" customHeight="1"/>
    <row r="45916" ht="15" customHeight="1"/>
    <row r="45917" ht="15" customHeight="1"/>
    <row r="45918" ht="15" customHeight="1"/>
    <row r="45919" ht="15" customHeight="1"/>
    <row r="45920" ht="15" customHeight="1"/>
    <row r="45921" ht="15" customHeight="1"/>
    <row r="45922" ht="15" customHeight="1"/>
    <row r="45923" ht="15" customHeight="1"/>
    <row r="45924" ht="15" customHeight="1"/>
    <row r="45925" ht="15" customHeight="1"/>
    <row r="45926" ht="15" customHeight="1"/>
    <row r="45927" ht="15" customHeight="1"/>
    <row r="45928" ht="15" customHeight="1"/>
    <row r="45929" ht="15" customHeight="1"/>
    <row r="45930" ht="15" customHeight="1"/>
    <row r="45931" ht="15" customHeight="1"/>
    <row r="45932" ht="15" customHeight="1"/>
    <row r="45933" ht="15" customHeight="1"/>
    <row r="45934" ht="15" customHeight="1"/>
    <row r="45935" ht="15" customHeight="1"/>
    <row r="45936" ht="15" customHeight="1"/>
    <row r="45937" ht="15" customHeight="1"/>
    <row r="45938" ht="15" customHeight="1"/>
    <row r="45939" ht="15" customHeight="1"/>
    <row r="45940" ht="15" customHeight="1"/>
    <row r="45941" ht="15" customHeight="1"/>
    <row r="45942" ht="15" customHeight="1"/>
    <row r="45943" ht="15" customHeight="1"/>
    <row r="45944" ht="15" customHeight="1"/>
    <row r="45945" ht="15" customHeight="1"/>
    <row r="45946" ht="15" customHeight="1"/>
    <row r="45947" ht="15" customHeight="1"/>
    <row r="45948" ht="15" customHeight="1"/>
    <row r="45949" ht="15" customHeight="1"/>
    <row r="45950" ht="15" customHeight="1"/>
    <row r="45951" ht="15" customHeight="1"/>
    <row r="45952" ht="15" customHeight="1"/>
    <row r="45953" ht="15" customHeight="1"/>
    <row r="45954" ht="15" customHeight="1"/>
    <row r="45955" ht="15" customHeight="1"/>
    <row r="45956" ht="15" customHeight="1"/>
    <row r="45957" ht="15" customHeight="1"/>
    <row r="45958" ht="15" customHeight="1"/>
    <row r="45959" ht="15" customHeight="1"/>
    <row r="45960" ht="15" customHeight="1"/>
    <row r="45961" ht="15" customHeight="1"/>
    <row r="45962" ht="15" customHeight="1"/>
    <row r="45963" ht="15" customHeight="1"/>
    <row r="45964" ht="15" customHeight="1"/>
    <row r="45965" ht="15" customHeight="1"/>
    <row r="45966" ht="15" customHeight="1"/>
    <row r="45967" ht="15" customHeight="1"/>
    <row r="45968" ht="15" customHeight="1"/>
    <row r="45969" ht="15" customHeight="1"/>
    <row r="45970" ht="15" customHeight="1"/>
    <row r="45971" ht="15" customHeight="1"/>
    <row r="45972" ht="15" customHeight="1"/>
    <row r="45973" ht="15" customHeight="1"/>
    <row r="45974" ht="15" customHeight="1"/>
    <row r="45975" ht="15" customHeight="1"/>
    <row r="45976" ht="15" customHeight="1"/>
    <row r="45977" ht="15" customHeight="1"/>
    <row r="45978" ht="15" customHeight="1"/>
    <row r="45979" ht="15" customHeight="1"/>
    <row r="45980" ht="15" customHeight="1"/>
    <row r="45981" ht="15" customHeight="1"/>
    <row r="45982" ht="15" customHeight="1"/>
    <row r="45983" ht="15" customHeight="1"/>
    <row r="45984" ht="15" customHeight="1"/>
    <row r="45985" ht="15" customHeight="1"/>
    <row r="45986" ht="15" customHeight="1"/>
    <row r="45987" ht="15" customHeight="1"/>
    <row r="45988" ht="15" customHeight="1"/>
    <row r="45989" ht="15" customHeight="1"/>
    <row r="45990" ht="15" customHeight="1"/>
    <row r="45991" ht="15" customHeight="1"/>
    <row r="45992" ht="15" customHeight="1"/>
    <row r="45993" ht="15" customHeight="1"/>
    <row r="45994" ht="15" customHeight="1"/>
    <row r="45995" ht="15" customHeight="1"/>
    <row r="45996" ht="15" customHeight="1"/>
    <row r="45997" ht="15" customHeight="1"/>
    <row r="45998" ht="15" customHeight="1"/>
    <row r="45999" ht="15" customHeight="1"/>
    <row r="46000" ht="15" customHeight="1"/>
    <row r="46001" ht="15" customHeight="1"/>
    <row r="46002" ht="15" customHeight="1"/>
    <row r="46003" ht="15" customHeight="1"/>
    <row r="46004" ht="15" customHeight="1"/>
    <row r="46005" ht="15" customHeight="1"/>
    <row r="46006" ht="15" customHeight="1"/>
    <row r="46007" ht="15" customHeight="1"/>
    <row r="46008" ht="15" customHeight="1"/>
    <row r="46009" ht="15" customHeight="1"/>
    <row r="46010" ht="15" customHeight="1"/>
    <row r="46011" ht="15" customHeight="1"/>
    <row r="46012" ht="15" customHeight="1"/>
    <row r="46013" ht="15" customHeight="1"/>
    <row r="46014" ht="15" customHeight="1"/>
    <row r="46015" ht="15" customHeight="1"/>
    <row r="46016" ht="15" customHeight="1"/>
    <row r="46017" ht="15" customHeight="1"/>
    <row r="46018" ht="15" customHeight="1"/>
    <row r="46019" ht="15" customHeight="1"/>
    <row r="46020" ht="15" customHeight="1"/>
    <row r="46021" ht="15" customHeight="1"/>
    <row r="46022" ht="15" customHeight="1"/>
    <row r="46023" ht="15" customHeight="1"/>
    <row r="46024" ht="15" customHeight="1"/>
    <row r="46025" ht="15" customHeight="1"/>
    <row r="46026" ht="15" customHeight="1"/>
    <row r="46027" ht="15" customHeight="1"/>
    <row r="46028" ht="15" customHeight="1"/>
    <row r="46029" ht="15" customHeight="1"/>
    <row r="46030" ht="15" customHeight="1"/>
    <row r="46031" ht="15" customHeight="1"/>
    <row r="46032" ht="15" customHeight="1"/>
    <row r="46033" ht="15" customHeight="1"/>
    <row r="46034" ht="15" customHeight="1"/>
    <row r="46035" ht="15" customHeight="1"/>
    <row r="46036" ht="15" customHeight="1"/>
    <row r="46037" ht="15" customHeight="1"/>
    <row r="46038" ht="15" customHeight="1"/>
    <row r="46039" ht="15" customHeight="1"/>
    <row r="46040" ht="15" customHeight="1"/>
    <row r="46041" ht="15" customHeight="1"/>
    <row r="46042" ht="15" customHeight="1"/>
    <row r="46043" ht="15" customHeight="1"/>
    <row r="46044" ht="15" customHeight="1"/>
    <row r="46045" ht="15" customHeight="1"/>
    <row r="46046" ht="15" customHeight="1"/>
    <row r="46047" ht="15" customHeight="1"/>
    <row r="46048" ht="15" customHeight="1"/>
    <row r="46049" ht="15" customHeight="1"/>
    <row r="46050" ht="15" customHeight="1"/>
    <row r="46051" ht="15" customHeight="1"/>
    <row r="46052" ht="15" customHeight="1"/>
    <row r="46053" ht="15" customHeight="1"/>
    <row r="46054" ht="15" customHeight="1"/>
    <row r="46055" ht="15" customHeight="1"/>
    <row r="46056" ht="15" customHeight="1"/>
    <row r="46057" ht="15" customHeight="1"/>
    <row r="46058" ht="15" customHeight="1"/>
    <row r="46059" ht="15" customHeight="1"/>
    <row r="46060" ht="15" customHeight="1"/>
    <row r="46061" ht="15" customHeight="1"/>
    <row r="46062" ht="15" customHeight="1"/>
    <row r="46063" ht="15" customHeight="1"/>
    <row r="46064" ht="15" customHeight="1"/>
    <row r="46065" ht="15" customHeight="1"/>
    <row r="46066" ht="15" customHeight="1"/>
    <row r="46067" ht="15" customHeight="1"/>
    <row r="46068" ht="15" customHeight="1"/>
    <row r="46069" ht="15" customHeight="1"/>
    <row r="46070" ht="15" customHeight="1"/>
    <row r="46071" ht="15" customHeight="1"/>
    <row r="46072" ht="15" customHeight="1"/>
    <row r="46073" ht="15" customHeight="1"/>
    <row r="46074" ht="15" customHeight="1"/>
    <row r="46075" ht="15" customHeight="1"/>
    <row r="46076" ht="15" customHeight="1"/>
    <row r="46077" ht="15" customHeight="1"/>
    <row r="46078" ht="15" customHeight="1"/>
    <row r="46079" ht="15" customHeight="1"/>
    <row r="46080" ht="15" customHeight="1"/>
    <row r="46081" ht="15" customHeight="1"/>
    <row r="46082" ht="15" customHeight="1"/>
    <row r="46083" ht="15" customHeight="1"/>
    <row r="46084" ht="15" customHeight="1"/>
    <row r="46085" ht="15" customHeight="1"/>
    <row r="46086" ht="15" customHeight="1"/>
    <row r="46087" ht="15" customHeight="1"/>
    <row r="46088" ht="15" customHeight="1"/>
    <row r="46089" ht="15" customHeight="1"/>
    <row r="46090" ht="15" customHeight="1"/>
    <row r="46091" ht="15" customHeight="1"/>
    <row r="46092" ht="15" customHeight="1"/>
    <row r="46093" ht="15" customHeight="1"/>
    <row r="46094" ht="15" customHeight="1"/>
    <row r="46095" ht="15" customHeight="1"/>
    <row r="46096" ht="15" customHeight="1"/>
    <row r="46097" ht="15" customHeight="1"/>
    <row r="46098" ht="15" customHeight="1"/>
    <row r="46099" ht="15" customHeight="1"/>
    <row r="46100" ht="15" customHeight="1"/>
    <row r="46101" ht="15" customHeight="1"/>
    <row r="46102" ht="15" customHeight="1"/>
    <row r="46103" ht="15" customHeight="1"/>
    <row r="46104" ht="15" customHeight="1"/>
    <row r="46105" ht="15" customHeight="1"/>
    <row r="46106" ht="15" customHeight="1"/>
    <row r="46107" ht="15" customHeight="1"/>
    <row r="46108" ht="15" customHeight="1"/>
    <row r="46109" ht="15" customHeight="1"/>
    <row r="46110" ht="15" customHeight="1"/>
    <row r="46111" ht="15" customHeight="1"/>
    <row r="46112" ht="15" customHeight="1"/>
    <row r="46113" ht="15" customHeight="1"/>
    <row r="46114" ht="15" customHeight="1"/>
    <row r="46115" ht="15" customHeight="1"/>
    <row r="46116" ht="15" customHeight="1"/>
    <row r="46117" ht="15" customHeight="1"/>
    <row r="46118" ht="15" customHeight="1"/>
    <row r="46119" ht="15" customHeight="1"/>
    <row r="46120" ht="15" customHeight="1"/>
    <row r="46121" ht="15" customHeight="1"/>
    <row r="46122" ht="15" customHeight="1"/>
    <row r="46123" ht="15" customHeight="1"/>
    <row r="46124" ht="15" customHeight="1"/>
    <row r="46125" ht="15" customHeight="1"/>
    <row r="46126" ht="15" customHeight="1"/>
    <row r="46127" ht="15" customHeight="1"/>
    <row r="46128" ht="15" customHeight="1"/>
    <row r="46129" ht="15" customHeight="1"/>
    <row r="46130" ht="15" customHeight="1"/>
    <row r="46131" ht="15" customHeight="1"/>
    <row r="46132" ht="15" customHeight="1"/>
    <row r="46133" ht="15" customHeight="1"/>
    <row r="46134" ht="15" customHeight="1"/>
    <row r="46135" ht="15" customHeight="1"/>
    <row r="46136" ht="15" customHeight="1"/>
    <row r="46137" ht="15" customHeight="1"/>
    <row r="46138" ht="15" customHeight="1"/>
    <row r="46139" ht="15" customHeight="1"/>
    <row r="46140" ht="15" customHeight="1"/>
    <row r="46141" ht="15" customHeight="1"/>
    <row r="46142" ht="15" customHeight="1"/>
    <row r="46143" ht="15" customHeight="1"/>
    <row r="46144" ht="15" customHeight="1"/>
    <row r="46145" ht="15" customHeight="1"/>
    <row r="46146" ht="15" customHeight="1"/>
    <row r="46147" ht="15" customHeight="1"/>
    <row r="46148" ht="15" customHeight="1"/>
    <row r="46149" ht="15" customHeight="1"/>
    <row r="46150" ht="15" customHeight="1"/>
    <row r="46151" ht="15" customHeight="1"/>
    <row r="46152" ht="15" customHeight="1"/>
    <row r="46153" ht="15" customHeight="1"/>
    <row r="46154" ht="15" customHeight="1"/>
    <row r="46155" ht="15" customHeight="1"/>
    <row r="46156" ht="15" customHeight="1"/>
    <row r="46157" ht="15" customHeight="1"/>
    <row r="46158" ht="15" customHeight="1"/>
    <row r="46159" ht="15" customHeight="1"/>
    <row r="46160" ht="15" customHeight="1"/>
    <row r="46161" ht="15" customHeight="1"/>
    <row r="46162" ht="15" customHeight="1"/>
    <row r="46163" ht="15" customHeight="1"/>
    <row r="46164" ht="15" customHeight="1"/>
    <row r="46165" ht="15" customHeight="1"/>
    <row r="46166" ht="15" customHeight="1"/>
    <row r="46167" ht="15" customHeight="1"/>
    <row r="46168" ht="15" customHeight="1"/>
    <row r="46169" ht="15" customHeight="1"/>
    <row r="46170" ht="15" customHeight="1"/>
    <row r="46171" ht="15" customHeight="1"/>
    <row r="46172" ht="15" customHeight="1"/>
    <row r="46173" ht="15" customHeight="1"/>
    <row r="46174" ht="15" customHeight="1"/>
    <row r="46175" ht="15" customHeight="1"/>
    <row r="46176" ht="15" customHeight="1"/>
    <row r="46177" ht="15" customHeight="1"/>
    <row r="46178" ht="15" customHeight="1"/>
    <row r="46179" ht="15" customHeight="1"/>
    <row r="46180" ht="15" customHeight="1"/>
    <row r="46181" ht="15" customHeight="1"/>
    <row r="46182" ht="15" customHeight="1"/>
    <row r="46183" ht="15" customHeight="1"/>
    <row r="46184" ht="15" customHeight="1"/>
    <row r="46185" ht="15" customHeight="1"/>
    <row r="46186" ht="15" customHeight="1"/>
    <row r="46187" ht="15" customHeight="1"/>
    <row r="46188" ht="15" customHeight="1"/>
    <row r="46189" ht="15" customHeight="1"/>
    <row r="46190" ht="15" customHeight="1"/>
    <row r="46191" ht="15" customHeight="1"/>
    <row r="46192" ht="15" customHeight="1"/>
    <row r="46193" ht="15" customHeight="1"/>
    <row r="46194" ht="15" customHeight="1"/>
    <row r="46195" ht="15" customHeight="1"/>
    <row r="46196" ht="15" customHeight="1"/>
    <row r="46197" ht="15" customHeight="1"/>
    <row r="46198" ht="15" customHeight="1"/>
    <row r="46199" ht="15" customHeight="1"/>
    <row r="46200" ht="15" customHeight="1"/>
    <row r="46201" ht="15" customHeight="1"/>
    <row r="46202" ht="15" customHeight="1"/>
    <row r="46203" ht="15" customHeight="1"/>
    <row r="46204" ht="15" customHeight="1"/>
    <row r="46205" ht="15" customHeight="1"/>
    <row r="46206" ht="15" customHeight="1"/>
    <row r="46207" ht="15" customHeight="1"/>
    <row r="46208" ht="15" customHeight="1"/>
    <row r="46209" ht="15" customHeight="1"/>
    <row r="46210" ht="15" customHeight="1"/>
    <row r="46211" ht="15" customHeight="1"/>
    <row r="46212" ht="15" customHeight="1"/>
    <row r="46213" ht="15" customHeight="1"/>
    <row r="46214" ht="15" customHeight="1"/>
    <row r="46215" ht="15" customHeight="1"/>
    <row r="46216" ht="15" customHeight="1"/>
    <row r="46217" ht="15" customHeight="1"/>
    <row r="46218" ht="15" customHeight="1"/>
    <row r="46219" ht="15" customHeight="1"/>
    <row r="46220" ht="15" customHeight="1"/>
    <row r="46221" ht="15" customHeight="1"/>
    <row r="46222" ht="15" customHeight="1"/>
    <row r="46223" ht="15" customHeight="1"/>
    <row r="46224" ht="15" customHeight="1"/>
    <row r="46225" ht="15" customHeight="1"/>
    <row r="46226" ht="15" customHeight="1"/>
    <row r="46227" ht="15" customHeight="1"/>
    <row r="46228" ht="15" customHeight="1"/>
    <row r="46229" ht="15" customHeight="1"/>
    <row r="46230" ht="15" customHeight="1"/>
    <row r="46231" ht="15" customHeight="1"/>
    <row r="46232" ht="15" customHeight="1"/>
    <row r="46233" ht="15" customHeight="1"/>
    <row r="46234" ht="15" customHeight="1"/>
    <row r="46235" ht="15" customHeight="1"/>
    <row r="46236" ht="15" customHeight="1"/>
    <row r="46237" ht="15" customHeight="1"/>
    <row r="46238" ht="15" customHeight="1"/>
    <row r="46239" ht="15" customHeight="1"/>
    <row r="46240" ht="15" customHeight="1"/>
    <row r="46241" ht="15" customHeight="1"/>
    <row r="46242" ht="15" customHeight="1"/>
    <row r="46243" ht="15" customHeight="1"/>
    <row r="46244" ht="15" customHeight="1"/>
    <row r="46245" ht="15" customHeight="1"/>
    <row r="46246" ht="15" customHeight="1"/>
    <row r="46247" ht="15" customHeight="1"/>
    <row r="46248" ht="15" customHeight="1"/>
    <row r="46249" ht="15" customHeight="1"/>
    <row r="46250" ht="15" customHeight="1"/>
    <row r="46251" ht="15" customHeight="1"/>
    <row r="46252" ht="15" customHeight="1"/>
    <row r="46253" ht="15" customHeight="1"/>
    <row r="46254" ht="15" customHeight="1"/>
    <row r="46255" ht="15" customHeight="1"/>
    <row r="46256" ht="15" customHeight="1"/>
    <row r="46257" ht="15" customHeight="1"/>
    <row r="46258" ht="15" customHeight="1"/>
    <row r="46259" ht="15" customHeight="1"/>
    <row r="46260" ht="15" customHeight="1"/>
    <row r="46261" ht="15" customHeight="1"/>
    <row r="46262" ht="15" customHeight="1"/>
    <row r="46263" ht="15" customHeight="1"/>
    <row r="46264" ht="15" customHeight="1"/>
    <row r="46265" ht="15" customHeight="1"/>
    <row r="46266" ht="15" customHeight="1"/>
    <row r="46267" ht="15" customHeight="1"/>
    <row r="46268" ht="15" customHeight="1"/>
    <row r="46269" ht="15" customHeight="1"/>
    <row r="46270" ht="15" customHeight="1"/>
    <row r="46271" ht="15" customHeight="1"/>
    <row r="46272" ht="15" customHeight="1"/>
    <row r="46273" ht="15" customHeight="1"/>
    <row r="46274" ht="15" customHeight="1"/>
    <row r="46275" ht="15" customHeight="1"/>
    <row r="46276" ht="15" customHeight="1"/>
    <row r="46277" ht="15" customHeight="1"/>
    <row r="46278" ht="15" customHeight="1"/>
    <row r="46279" ht="15" customHeight="1"/>
    <row r="46280" ht="15" customHeight="1"/>
    <row r="46281" ht="15" customHeight="1"/>
    <row r="46282" ht="15" customHeight="1"/>
    <row r="46283" ht="15" customHeight="1"/>
    <row r="46284" ht="15" customHeight="1"/>
    <row r="46285" ht="15" customHeight="1"/>
    <row r="46286" ht="15" customHeight="1"/>
    <row r="46287" ht="15" customHeight="1"/>
    <row r="46288" ht="15" customHeight="1"/>
    <row r="46289" ht="15" customHeight="1"/>
    <row r="46290" ht="15" customHeight="1"/>
    <row r="46291" ht="15" customHeight="1"/>
    <row r="46292" ht="15" customHeight="1"/>
    <row r="46293" ht="15" customHeight="1"/>
    <row r="46294" ht="15" customHeight="1"/>
    <row r="46295" ht="15" customHeight="1"/>
    <row r="46296" ht="15" customHeight="1"/>
    <row r="46297" ht="15" customHeight="1"/>
    <row r="46298" ht="15" customHeight="1"/>
    <row r="46299" ht="15" customHeight="1"/>
    <row r="46300" ht="15" customHeight="1"/>
    <row r="46301" ht="15" customHeight="1"/>
    <row r="46302" ht="15" customHeight="1"/>
    <row r="46303" ht="15" customHeight="1"/>
    <row r="46304" ht="15" customHeight="1"/>
    <row r="46305" ht="15" customHeight="1"/>
    <row r="46306" ht="15" customHeight="1"/>
    <row r="46307" ht="15" customHeight="1"/>
    <row r="46308" ht="15" customHeight="1"/>
    <row r="46309" ht="15" customHeight="1"/>
    <row r="46310" ht="15" customHeight="1"/>
    <row r="46311" ht="15" customHeight="1"/>
    <row r="46312" ht="15" customHeight="1"/>
    <row r="46313" ht="15" customHeight="1"/>
    <row r="46314" ht="15" customHeight="1"/>
    <row r="46315" ht="15" customHeight="1"/>
    <row r="46316" ht="15" customHeight="1"/>
    <row r="46317" ht="15" customHeight="1"/>
    <row r="46318" ht="15" customHeight="1"/>
    <row r="46319" ht="15" customHeight="1"/>
    <row r="46320" ht="15" customHeight="1"/>
    <row r="46321" ht="15" customHeight="1"/>
    <row r="46322" ht="15" customHeight="1"/>
    <row r="46323" ht="15" customHeight="1"/>
    <row r="46324" ht="15" customHeight="1"/>
    <row r="46325" ht="15" customHeight="1"/>
    <row r="46326" ht="15" customHeight="1"/>
    <row r="46327" ht="15" customHeight="1"/>
    <row r="46328" ht="15" customHeight="1"/>
    <row r="46329" ht="15" customHeight="1"/>
    <row r="46330" ht="15" customHeight="1"/>
    <row r="46331" ht="15" customHeight="1"/>
    <row r="46332" ht="15" customHeight="1"/>
    <row r="46333" ht="15" customHeight="1"/>
    <row r="46334" ht="15" customHeight="1"/>
    <row r="46335" ht="15" customHeight="1"/>
    <row r="46336" ht="15" customHeight="1"/>
    <row r="46337" ht="15" customHeight="1"/>
    <row r="46338" ht="15" customHeight="1"/>
    <row r="46339" ht="15" customHeight="1"/>
    <row r="46340" ht="15" customHeight="1"/>
    <row r="46341" ht="15" customHeight="1"/>
    <row r="46342" ht="15" customHeight="1"/>
    <row r="46343" ht="15" customHeight="1"/>
    <row r="46344" ht="15" customHeight="1"/>
    <row r="46345" ht="15" customHeight="1"/>
    <row r="46346" ht="15" customHeight="1"/>
    <row r="46347" ht="15" customHeight="1"/>
    <row r="46348" ht="15" customHeight="1"/>
    <row r="46349" ht="15" customHeight="1"/>
    <row r="46350" ht="15" customHeight="1"/>
    <row r="46351" ht="15" customHeight="1"/>
    <row r="46352" ht="15" customHeight="1"/>
    <row r="46353" ht="15" customHeight="1"/>
    <row r="46354" ht="15" customHeight="1"/>
    <row r="46355" ht="15" customHeight="1"/>
    <row r="46356" ht="15" customHeight="1"/>
    <row r="46357" ht="15" customHeight="1"/>
    <row r="46358" ht="15" customHeight="1"/>
    <row r="46359" ht="15" customHeight="1"/>
    <row r="46360" ht="15" customHeight="1"/>
    <row r="46361" ht="15" customHeight="1"/>
    <row r="46362" ht="15" customHeight="1"/>
    <row r="46363" ht="15" customHeight="1"/>
    <row r="46364" ht="15" customHeight="1"/>
    <row r="46365" ht="15" customHeight="1"/>
    <row r="46366" ht="15" customHeight="1"/>
    <row r="46367" ht="15" customHeight="1"/>
    <row r="46368" ht="15" customHeight="1"/>
    <row r="46369" ht="15" customHeight="1"/>
    <row r="46370" ht="15" customHeight="1"/>
    <row r="46371" ht="15" customHeight="1"/>
    <row r="46372" ht="15" customHeight="1"/>
    <row r="46373" ht="15" customHeight="1"/>
    <row r="46374" ht="15" customHeight="1"/>
    <row r="46375" ht="15" customHeight="1"/>
    <row r="46376" ht="15" customHeight="1"/>
    <row r="46377" ht="15" customHeight="1"/>
    <row r="46378" ht="15" customHeight="1"/>
    <row r="46379" ht="15" customHeight="1"/>
    <row r="46380" ht="15" customHeight="1"/>
    <row r="46381" ht="15" customHeight="1"/>
    <row r="46382" ht="15" customHeight="1"/>
    <row r="46383" ht="15" customHeight="1"/>
    <row r="46384" ht="15" customHeight="1"/>
    <row r="46385" ht="15" customHeight="1"/>
    <row r="46386" ht="15" customHeight="1"/>
    <row r="46387" ht="15" customHeight="1"/>
    <row r="46388" ht="15" customHeight="1"/>
    <row r="46389" ht="15" customHeight="1"/>
    <row r="46390" ht="15" customHeight="1"/>
    <row r="46391" ht="15" customHeight="1"/>
    <row r="46392" ht="15" customHeight="1"/>
    <row r="46393" ht="15" customHeight="1"/>
    <row r="46394" ht="15" customHeight="1"/>
    <row r="46395" ht="15" customHeight="1"/>
    <row r="46396" ht="15" customHeight="1"/>
    <row r="46397" ht="15" customHeight="1"/>
    <row r="46398" ht="15" customHeight="1"/>
    <row r="46399" ht="15" customHeight="1"/>
    <row r="46400" ht="15" customHeight="1"/>
    <row r="46401" ht="15" customHeight="1"/>
    <row r="46402" ht="15" customHeight="1"/>
    <row r="46403" ht="15" customHeight="1"/>
    <row r="46404" ht="15" customHeight="1"/>
    <row r="46405" ht="15" customHeight="1"/>
    <row r="46406" ht="15" customHeight="1"/>
    <row r="46407" ht="15" customHeight="1"/>
    <row r="46408" ht="15" customHeight="1"/>
    <row r="46409" ht="15" customHeight="1"/>
    <row r="46410" ht="15" customHeight="1"/>
    <row r="46411" ht="15" customHeight="1"/>
    <row r="46412" ht="15" customHeight="1"/>
    <row r="46413" ht="15" customHeight="1"/>
    <row r="46414" ht="15" customHeight="1"/>
    <row r="46415" ht="15" customHeight="1"/>
    <row r="46416" ht="15" customHeight="1"/>
    <row r="46417" ht="15" customHeight="1"/>
    <row r="46418" ht="15" customHeight="1"/>
    <row r="46419" ht="15" customHeight="1"/>
    <row r="46420" ht="15" customHeight="1"/>
    <row r="46421" ht="15" customHeight="1"/>
    <row r="46422" ht="15" customHeight="1"/>
    <row r="46423" ht="15" customHeight="1"/>
    <row r="46424" ht="15" customHeight="1"/>
    <row r="46425" ht="15" customHeight="1"/>
    <row r="46426" ht="15" customHeight="1"/>
    <row r="46427" ht="15" customHeight="1"/>
    <row r="46428" ht="15" customHeight="1"/>
    <row r="46429" ht="15" customHeight="1"/>
    <row r="46430" ht="15" customHeight="1"/>
    <row r="46431" ht="15" customHeight="1"/>
    <row r="46432" ht="15" customHeight="1"/>
    <row r="46433" ht="15" customHeight="1"/>
    <row r="46434" ht="15" customHeight="1"/>
    <row r="46435" ht="15" customHeight="1"/>
    <row r="46436" ht="15" customHeight="1"/>
    <row r="46437" ht="15" customHeight="1"/>
    <row r="46438" ht="15" customHeight="1"/>
    <row r="46439" ht="15" customHeight="1"/>
    <row r="46440" ht="15" customHeight="1"/>
    <row r="46441" ht="15" customHeight="1"/>
    <row r="46442" ht="15" customHeight="1"/>
    <row r="46443" ht="15" customHeight="1"/>
    <row r="46444" ht="15" customHeight="1"/>
    <row r="46445" ht="15" customHeight="1"/>
    <row r="46446" ht="15" customHeight="1"/>
    <row r="46447" ht="15" customHeight="1"/>
    <row r="46448" ht="15" customHeight="1"/>
    <row r="46449" ht="15" customHeight="1"/>
    <row r="46450" ht="15" customHeight="1"/>
    <row r="46451" ht="15" customHeight="1"/>
    <row r="46452" ht="15" customHeight="1"/>
    <row r="46453" ht="15" customHeight="1"/>
    <row r="46454" ht="15" customHeight="1"/>
    <row r="46455" ht="15" customHeight="1"/>
    <row r="46456" ht="15" customHeight="1"/>
    <row r="46457" ht="15" customHeight="1"/>
    <row r="46458" ht="15" customHeight="1"/>
    <row r="46459" ht="15" customHeight="1"/>
    <row r="46460" ht="15" customHeight="1"/>
    <row r="46461" ht="15" customHeight="1"/>
    <row r="46462" ht="15" customHeight="1"/>
    <row r="46463" ht="15" customHeight="1"/>
    <row r="46464" ht="15" customHeight="1"/>
    <row r="46465" ht="15" customHeight="1"/>
    <row r="46466" ht="15" customHeight="1"/>
    <row r="46467" ht="15" customHeight="1"/>
    <row r="46468" ht="15" customHeight="1"/>
    <row r="46469" ht="15" customHeight="1"/>
    <row r="46470" ht="15" customHeight="1"/>
    <row r="46471" ht="15" customHeight="1"/>
    <row r="46472" ht="15" customHeight="1"/>
    <row r="46473" ht="15" customHeight="1"/>
    <row r="46474" ht="15" customHeight="1"/>
    <row r="46475" ht="15" customHeight="1"/>
    <row r="46476" ht="15" customHeight="1"/>
    <row r="46477" ht="15" customHeight="1"/>
    <row r="46478" ht="15" customHeight="1"/>
    <row r="46479" ht="15" customHeight="1"/>
    <row r="46480" ht="15" customHeight="1"/>
    <row r="46481" ht="15" customHeight="1"/>
    <row r="46482" ht="15" customHeight="1"/>
    <row r="46483" ht="15" customHeight="1"/>
    <row r="46484" ht="15" customHeight="1"/>
    <row r="46485" ht="15" customHeight="1"/>
    <row r="46486" ht="15" customHeight="1"/>
    <row r="46487" ht="15" customHeight="1"/>
    <row r="46488" ht="15" customHeight="1"/>
    <row r="46489" ht="15" customHeight="1"/>
    <row r="46490" ht="15" customHeight="1"/>
    <row r="46491" ht="15" customHeight="1"/>
    <row r="46492" ht="15" customHeight="1"/>
    <row r="46493" ht="15" customHeight="1"/>
    <row r="46494" ht="15" customHeight="1"/>
    <row r="46495" ht="15" customHeight="1"/>
    <row r="46496" ht="15" customHeight="1"/>
    <row r="46497" ht="15" customHeight="1"/>
    <row r="46498" ht="15" customHeight="1"/>
    <row r="46499" ht="15" customHeight="1"/>
    <row r="46500" ht="15" customHeight="1"/>
    <row r="46501" ht="15" customHeight="1"/>
    <row r="46502" ht="15" customHeight="1"/>
    <row r="46503" ht="15" customHeight="1"/>
    <row r="46504" ht="15" customHeight="1"/>
    <row r="46505" ht="15" customHeight="1"/>
    <row r="46506" ht="15" customHeight="1"/>
    <row r="46507" ht="15" customHeight="1"/>
    <row r="46508" ht="15" customHeight="1"/>
    <row r="46509" ht="15" customHeight="1"/>
    <row r="46510" ht="15" customHeight="1"/>
    <row r="46511" ht="15" customHeight="1"/>
    <row r="46512" ht="15" customHeight="1"/>
    <row r="46513" ht="15" customHeight="1"/>
    <row r="46514" ht="15" customHeight="1"/>
    <row r="46515" ht="15" customHeight="1"/>
    <row r="46516" ht="15" customHeight="1"/>
    <row r="46517" ht="15" customHeight="1"/>
    <row r="46518" ht="15" customHeight="1"/>
    <row r="46519" ht="15" customHeight="1"/>
    <row r="46520" ht="15" customHeight="1"/>
    <row r="46521" ht="15" customHeight="1"/>
    <row r="46522" ht="15" customHeight="1"/>
    <row r="46523" ht="15" customHeight="1"/>
    <row r="46524" ht="15" customHeight="1"/>
    <row r="46525" ht="15" customHeight="1"/>
    <row r="46526" ht="15" customHeight="1"/>
    <row r="46527" ht="15" customHeight="1"/>
    <row r="46528" ht="15" customHeight="1"/>
    <row r="46529" ht="15" customHeight="1"/>
    <row r="46530" ht="15" customHeight="1"/>
    <row r="46531" ht="15" customHeight="1"/>
    <row r="46532" ht="15" customHeight="1"/>
    <row r="46533" ht="15" customHeight="1"/>
    <row r="46534" ht="15" customHeight="1"/>
    <row r="46535" ht="15" customHeight="1"/>
    <row r="46536" ht="15" customHeight="1"/>
    <row r="46537" ht="15" customHeight="1"/>
    <row r="46538" ht="15" customHeight="1"/>
    <row r="46539" ht="15" customHeight="1"/>
    <row r="46540" ht="15" customHeight="1"/>
    <row r="46541" ht="15" customHeight="1"/>
    <row r="46542" ht="15" customHeight="1"/>
    <row r="46543" ht="15" customHeight="1"/>
    <row r="46544" ht="15" customHeight="1"/>
    <row r="46545" ht="15" customHeight="1"/>
    <row r="46546" ht="15" customHeight="1"/>
    <row r="46547" ht="15" customHeight="1"/>
    <row r="46548" ht="15" customHeight="1"/>
    <row r="46549" ht="15" customHeight="1"/>
    <row r="46550" ht="15" customHeight="1"/>
    <row r="46551" ht="15" customHeight="1"/>
    <row r="46552" ht="15" customHeight="1"/>
    <row r="46553" ht="15" customHeight="1"/>
    <row r="46554" ht="15" customHeight="1"/>
    <row r="46555" ht="15" customHeight="1"/>
    <row r="46556" ht="15" customHeight="1"/>
    <row r="46557" ht="15" customHeight="1"/>
    <row r="46558" ht="15" customHeight="1"/>
    <row r="46559" ht="15" customHeight="1"/>
    <row r="46560" ht="15" customHeight="1"/>
    <row r="46561" ht="15" customHeight="1"/>
    <row r="46562" ht="15" customHeight="1"/>
    <row r="46563" ht="15" customHeight="1"/>
    <row r="46564" ht="15" customHeight="1"/>
    <row r="46565" ht="15" customHeight="1"/>
    <row r="46566" ht="15" customHeight="1"/>
    <row r="46567" ht="15" customHeight="1"/>
    <row r="46568" ht="15" customHeight="1"/>
    <row r="46569" ht="15" customHeight="1"/>
    <row r="46570" ht="15" customHeight="1"/>
    <row r="46571" ht="15" customHeight="1"/>
    <row r="46572" ht="15" customHeight="1"/>
    <row r="46573" ht="15" customHeight="1"/>
    <row r="46574" ht="15" customHeight="1"/>
    <row r="46575" ht="15" customHeight="1"/>
    <row r="46576" ht="15" customHeight="1"/>
    <row r="46577" ht="15" customHeight="1"/>
    <row r="46578" ht="15" customHeight="1"/>
    <row r="46579" ht="15" customHeight="1"/>
    <row r="46580" ht="15" customHeight="1"/>
    <row r="46581" ht="15" customHeight="1"/>
    <row r="46582" ht="15" customHeight="1"/>
    <row r="46583" ht="15" customHeight="1"/>
    <row r="46584" ht="15" customHeight="1"/>
    <row r="46585" ht="15" customHeight="1"/>
    <row r="46586" ht="15" customHeight="1"/>
    <row r="46587" ht="15" customHeight="1"/>
    <row r="46588" ht="15" customHeight="1"/>
    <row r="46589" ht="15" customHeight="1"/>
    <row r="46590" ht="15" customHeight="1"/>
    <row r="46591" ht="15" customHeight="1"/>
    <row r="46592" ht="15" customHeight="1"/>
    <row r="46593" ht="15" customHeight="1"/>
    <row r="46594" ht="15" customHeight="1"/>
    <row r="46595" ht="15" customHeight="1"/>
    <row r="46596" ht="15" customHeight="1"/>
    <row r="46597" ht="15" customHeight="1"/>
    <row r="46598" ht="15" customHeight="1"/>
    <row r="46599" ht="15" customHeight="1"/>
    <row r="46600" ht="15" customHeight="1"/>
    <row r="46601" ht="15" customHeight="1"/>
    <row r="46602" ht="15" customHeight="1"/>
    <row r="46603" ht="15" customHeight="1"/>
    <row r="46604" ht="15" customHeight="1"/>
    <row r="46605" ht="15" customHeight="1"/>
    <row r="46606" ht="15" customHeight="1"/>
    <row r="46607" ht="15" customHeight="1"/>
    <row r="46608" ht="15" customHeight="1"/>
    <row r="46609" ht="15" customHeight="1"/>
    <row r="46610" ht="15" customHeight="1"/>
    <row r="46611" ht="15" customHeight="1"/>
    <row r="46612" ht="15" customHeight="1"/>
    <row r="46613" ht="15" customHeight="1"/>
    <row r="46614" ht="15" customHeight="1"/>
    <row r="46615" ht="15" customHeight="1"/>
    <row r="46616" ht="15" customHeight="1"/>
    <row r="46617" ht="15" customHeight="1"/>
    <row r="46618" ht="15" customHeight="1"/>
    <row r="46619" ht="15" customHeight="1"/>
    <row r="46620" ht="15" customHeight="1"/>
    <row r="46621" ht="15" customHeight="1"/>
    <row r="46622" ht="15" customHeight="1"/>
    <row r="46623" ht="15" customHeight="1"/>
    <row r="46624" ht="15" customHeight="1"/>
    <row r="46625" ht="15" customHeight="1"/>
    <row r="46626" ht="15" customHeight="1"/>
    <row r="46627" ht="15" customHeight="1"/>
    <row r="46628" ht="15" customHeight="1"/>
    <row r="46629" ht="15" customHeight="1"/>
    <row r="46630" ht="15" customHeight="1"/>
    <row r="46631" ht="15" customHeight="1"/>
    <row r="46632" ht="15" customHeight="1"/>
    <row r="46633" ht="15" customHeight="1"/>
    <row r="46634" ht="15" customHeight="1"/>
    <row r="46635" ht="15" customHeight="1"/>
    <row r="46636" ht="15" customHeight="1"/>
    <row r="46637" ht="15" customHeight="1"/>
    <row r="46638" ht="15" customHeight="1"/>
    <row r="46639" ht="15" customHeight="1"/>
    <row r="46640" ht="15" customHeight="1"/>
    <row r="46641" ht="15" customHeight="1"/>
    <row r="46642" ht="15" customHeight="1"/>
    <row r="46643" ht="15" customHeight="1"/>
    <row r="46644" ht="15" customHeight="1"/>
    <row r="46645" ht="15" customHeight="1"/>
    <row r="46646" ht="15" customHeight="1"/>
    <row r="46647" ht="15" customHeight="1"/>
    <row r="46648" ht="15" customHeight="1"/>
    <row r="46649" ht="15" customHeight="1"/>
    <row r="46650" ht="15" customHeight="1"/>
    <row r="46651" ht="15" customHeight="1"/>
    <row r="46652" ht="15" customHeight="1"/>
    <row r="46653" ht="15" customHeight="1"/>
    <row r="46654" ht="15" customHeight="1"/>
    <row r="46655" ht="15" customHeight="1"/>
    <row r="46656" ht="15" customHeight="1"/>
    <row r="46657" ht="15" customHeight="1"/>
    <row r="46658" ht="15" customHeight="1"/>
    <row r="46659" ht="15" customHeight="1"/>
    <row r="46660" ht="15" customHeight="1"/>
    <row r="46661" ht="15" customHeight="1"/>
    <row r="46662" ht="15" customHeight="1"/>
    <row r="46663" ht="15" customHeight="1"/>
    <row r="46664" ht="15" customHeight="1"/>
    <row r="46665" ht="15" customHeight="1"/>
    <row r="46666" ht="15" customHeight="1"/>
    <row r="46667" ht="15" customHeight="1"/>
    <row r="46668" ht="15" customHeight="1"/>
    <row r="46669" ht="15" customHeight="1"/>
    <row r="46670" ht="15" customHeight="1"/>
    <row r="46671" ht="15" customHeight="1"/>
    <row r="46672" ht="15" customHeight="1"/>
    <row r="46673" ht="15" customHeight="1"/>
    <row r="46674" ht="15" customHeight="1"/>
    <row r="46675" ht="15" customHeight="1"/>
    <row r="46676" ht="15" customHeight="1"/>
    <row r="46677" ht="15" customHeight="1"/>
    <row r="46678" ht="15" customHeight="1"/>
    <row r="46679" ht="15" customHeight="1"/>
    <row r="46680" ht="15" customHeight="1"/>
    <row r="46681" ht="15" customHeight="1"/>
    <row r="46682" ht="15" customHeight="1"/>
    <row r="46683" ht="15" customHeight="1"/>
    <row r="46684" ht="15" customHeight="1"/>
    <row r="46685" ht="15" customHeight="1"/>
    <row r="46686" ht="15" customHeight="1"/>
    <row r="46687" ht="15" customHeight="1"/>
    <row r="46688" ht="15" customHeight="1"/>
    <row r="46689" ht="15" customHeight="1"/>
    <row r="46690" ht="15" customHeight="1"/>
    <row r="46691" ht="15" customHeight="1"/>
    <row r="46692" ht="15" customHeight="1"/>
    <row r="46693" ht="15" customHeight="1"/>
    <row r="46694" ht="15" customHeight="1"/>
    <row r="46695" ht="15" customHeight="1"/>
    <row r="46696" ht="15" customHeight="1"/>
    <row r="46697" ht="15" customHeight="1"/>
    <row r="46698" ht="15" customHeight="1"/>
    <row r="46699" ht="15" customHeight="1"/>
    <row r="46700" ht="15" customHeight="1"/>
    <row r="46701" ht="15" customHeight="1"/>
    <row r="46702" ht="15" customHeight="1"/>
    <row r="46703" ht="15" customHeight="1"/>
    <row r="46704" ht="15" customHeight="1"/>
    <row r="46705" ht="15" customHeight="1"/>
    <row r="46706" ht="15" customHeight="1"/>
    <row r="46707" ht="15" customHeight="1"/>
    <row r="46708" ht="15" customHeight="1"/>
    <row r="46709" ht="15" customHeight="1"/>
    <row r="46710" ht="15" customHeight="1"/>
    <row r="46711" ht="15" customHeight="1"/>
    <row r="46712" ht="15" customHeight="1"/>
    <row r="46713" ht="15" customHeight="1"/>
    <row r="46714" ht="15" customHeight="1"/>
    <row r="46715" ht="15" customHeight="1"/>
    <row r="46716" ht="15" customHeight="1"/>
    <row r="46717" ht="15" customHeight="1"/>
    <row r="46718" ht="15" customHeight="1"/>
    <row r="46719" ht="15" customHeight="1"/>
    <row r="46720" ht="15" customHeight="1"/>
    <row r="46721" ht="15" customHeight="1"/>
    <row r="46722" ht="15" customHeight="1"/>
    <row r="46723" ht="15" customHeight="1"/>
    <row r="46724" ht="15" customHeight="1"/>
    <row r="46725" ht="15" customHeight="1"/>
    <row r="46726" ht="15" customHeight="1"/>
    <row r="46727" ht="15" customHeight="1"/>
    <row r="46728" ht="15" customHeight="1"/>
    <row r="46729" ht="15" customHeight="1"/>
    <row r="46730" ht="15" customHeight="1"/>
    <row r="46731" ht="15" customHeight="1"/>
    <row r="46732" ht="15" customHeight="1"/>
    <row r="46733" ht="15" customHeight="1"/>
    <row r="46734" ht="15" customHeight="1"/>
    <row r="46735" ht="15" customHeight="1"/>
    <row r="46736" ht="15" customHeight="1"/>
    <row r="46737" ht="15" customHeight="1"/>
    <row r="46738" ht="15" customHeight="1"/>
    <row r="46739" ht="15" customHeight="1"/>
    <row r="46740" ht="15" customHeight="1"/>
    <row r="46741" ht="15" customHeight="1"/>
    <row r="46742" ht="15" customHeight="1"/>
    <row r="46743" ht="15" customHeight="1"/>
    <row r="46744" ht="15" customHeight="1"/>
    <row r="46745" ht="15" customHeight="1"/>
    <row r="46746" ht="15" customHeight="1"/>
    <row r="46747" ht="15" customHeight="1"/>
    <row r="46748" ht="15" customHeight="1"/>
    <row r="46749" ht="15" customHeight="1"/>
    <row r="46750" ht="15" customHeight="1"/>
    <row r="46751" ht="15" customHeight="1"/>
    <row r="46752" ht="15" customHeight="1"/>
    <row r="46753" ht="15" customHeight="1"/>
    <row r="46754" ht="15" customHeight="1"/>
    <row r="46755" ht="15" customHeight="1"/>
    <row r="46756" ht="15" customHeight="1"/>
    <row r="46757" ht="15" customHeight="1"/>
    <row r="46758" ht="15" customHeight="1"/>
    <row r="46759" ht="15" customHeight="1"/>
    <row r="46760" ht="15" customHeight="1"/>
    <row r="46761" ht="15" customHeight="1"/>
    <row r="46762" ht="15" customHeight="1"/>
    <row r="46763" ht="15" customHeight="1"/>
    <row r="46764" ht="15" customHeight="1"/>
    <row r="46765" ht="15" customHeight="1"/>
    <row r="46766" ht="15" customHeight="1"/>
    <row r="46767" ht="15" customHeight="1"/>
    <row r="46768" ht="15" customHeight="1"/>
    <row r="46769" ht="15" customHeight="1"/>
    <row r="46770" ht="15" customHeight="1"/>
    <row r="46771" ht="15" customHeight="1"/>
    <row r="46772" ht="15" customHeight="1"/>
    <row r="46773" ht="15" customHeight="1"/>
    <row r="46774" ht="15" customHeight="1"/>
    <row r="46775" ht="15" customHeight="1"/>
    <row r="46776" ht="15" customHeight="1"/>
    <row r="46777" ht="15" customHeight="1"/>
    <row r="46778" ht="15" customHeight="1"/>
    <row r="46779" ht="15" customHeight="1"/>
    <row r="46780" ht="15" customHeight="1"/>
    <row r="46781" ht="15" customHeight="1"/>
    <row r="46782" ht="15" customHeight="1"/>
    <row r="46783" ht="15" customHeight="1"/>
    <row r="46784" ht="15" customHeight="1"/>
    <row r="46785" ht="15" customHeight="1"/>
    <row r="46786" ht="15" customHeight="1"/>
    <row r="46787" ht="15" customHeight="1"/>
    <row r="46788" ht="15" customHeight="1"/>
    <row r="46789" ht="15" customHeight="1"/>
    <row r="46790" ht="15" customHeight="1"/>
    <row r="46791" ht="15" customHeight="1"/>
    <row r="46792" ht="15" customHeight="1"/>
    <row r="46793" ht="15" customHeight="1"/>
    <row r="46794" ht="15" customHeight="1"/>
    <row r="46795" ht="15" customHeight="1"/>
    <row r="46796" ht="15" customHeight="1"/>
    <row r="46797" ht="15" customHeight="1"/>
    <row r="46798" ht="15" customHeight="1"/>
    <row r="46799" ht="15" customHeight="1"/>
    <row r="46800" ht="15" customHeight="1"/>
    <row r="46801" ht="15" customHeight="1"/>
    <row r="46802" ht="15" customHeight="1"/>
    <row r="46803" ht="15" customHeight="1"/>
    <row r="46804" ht="15" customHeight="1"/>
    <row r="46805" ht="15" customHeight="1"/>
    <row r="46806" ht="15" customHeight="1"/>
    <row r="46807" ht="15" customHeight="1"/>
    <row r="46808" ht="15" customHeight="1"/>
    <row r="46809" ht="15" customHeight="1"/>
    <row r="46810" ht="15" customHeight="1"/>
    <row r="46811" ht="15" customHeight="1"/>
    <row r="46812" ht="15" customHeight="1"/>
    <row r="46813" ht="15" customHeight="1"/>
    <row r="46814" ht="15" customHeight="1"/>
    <row r="46815" ht="15" customHeight="1"/>
    <row r="46816" ht="15" customHeight="1"/>
    <row r="46817" ht="15" customHeight="1"/>
    <row r="46818" ht="15" customHeight="1"/>
    <row r="46819" ht="15" customHeight="1"/>
    <row r="46820" ht="15" customHeight="1"/>
    <row r="46821" ht="15" customHeight="1"/>
    <row r="46822" ht="15" customHeight="1"/>
    <row r="46823" ht="15" customHeight="1"/>
    <row r="46824" ht="15" customHeight="1"/>
    <row r="46825" ht="15" customHeight="1"/>
    <row r="46826" ht="15" customHeight="1"/>
    <row r="46827" ht="15" customHeight="1"/>
    <row r="46828" ht="15" customHeight="1"/>
    <row r="46829" ht="15" customHeight="1"/>
    <row r="46830" ht="15" customHeight="1"/>
    <row r="46831" ht="15" customHeight="1"/>
    <row r="46832" ht="15" customHeight="1"/>
    <row r="46833" ht="15" customHeight="1"/>
    <row r="46834" ht="15" customHeight="1"/>
    <row r="46835" ht="15" customHeight="1"/>
    <row r="46836" ht="15" customHeight="1"/>
    <row r="46837" ht="15" customHeight="1"/>
    <row r="46838" ht="15" customHeight="1"/>
    <row r="46839" ht="15" customHeight="1"/>
    <row r="46840" ht="15" customHeight="1"/>
    <row r="46841" ht="15" customHeight="1"/>
    <row r="46842" ht="15" customHeight="1"/>
    <row r="46843" ht="15" customHeight="1"/>
    <row r="46844" ht="15" customHeight="1"/>
    <row r="46845" ht="15" customHeight="1"/>
    <row r="46846" ht="15" customHeight="1"/>
    <row r="46847" ht="15" customHeight="1"/>
    <row r="46848" ht="15" customHeight="1"/>
    <row r="46849" ht="15" customHeight="1"/>
    <row r="46850" ht="15" customHeight="1"/>
    <row r="46851" ht="15" customHeight="1"/>
    <row r="46852" ht="15" customHeight="1"/>
    <row r="46853" ht="15" customHeight="1"/>
    <row r="46854" ht="15" customHeight="1"/>
    <row r="46855" ht="15" customHeight="1"/>
    <row r="46856" ht="15" customHeight="1"/>
    <row r="46857" ht="15" customHeight="1"/>
    <row r="46858" ht="15" customHeight="1"/>
    <row r="46859" ht="15" customHeight="1"/>
    <row r="46860" ht="15" customHeight="1"/>
    <row r="46861" ht="15" customHeight="1"/>
    <row r="46862" ht="15" customHeight="1"/>
    <row r="46863" ht="15" customHeight="1"/>
    <row r="46864" ht="15" customHeight="1"/>
    <row r="46865" ht="15" customHeight="1"/>
    <row r="46866" ht="15" customHeight="1"/>
    <row r="46867" ht="15" customHeight="1"/>
    <row r="46868" ht="15" customHeight="1"/>
    <row r="46869" ht="15" customHeight="1"/>
    <row r="46870" ht="15" customHeight="1"/>
    <row r="46871" ht="15" customHeight="1"/>
    <row r="46872" ht="15" customHeight="1"/>
    <row r="46873" ht="15" customHeight="1"/>
    <row r="46874" ht="15" customHeight="1"/>
    <row r="46875" ht="15" customHeight="1"/>
    <row r="46876" ht="15" customHeight="1"/>
    <row r="46877" ht="15" customHeight="1"/>
    <row r="46878" ht="15" customHeight="1"/>
    <row r="46879" ht="15" customHeight="1"/>
    <row r="46880" ht="15" customHeight="1"/>
    <row r="46881" ht="15" customHeight="1"/>
    <row r="46882" ht="15" customHeight="1"/>
    <row r="46883" ht="15" customHeight="1"/>
    <row r="46884" ht="15" customHeight="1"/>
    <row r="46885" ht="15" customHeight="1"/>
    <row r="46886" ht="15" customHeight="1"/>
    <row r="46887" ht="15" customHeight="1"/>
    <row r="46888" ht="15" customHeight="1"/>
    <row r="46889" ht="15" customHeight="1"/>
    <row r="46890" ht="15" customHeight="1"/>
    <row r="46891" ht="15" customHeight="1"/>
    <row r="46892" ht="15" customHeight="1"/>
    <row r="46893" ht="15" customHeight="1"/>
    <row r="46894" ht="15" customHeight="1"/>
    <row r="46895" ht="15" customHeight="1"/>
    <row r="46896" ht="15" customHeight="1"/>
    <row r="46897" ht="15" customHeight="1"/>
    <row r="46898" ht="15" customHeight="1"/>
    <row r="46899" ht="15" customHeight="1"/>
    <row r="46900" ht="15" customHeight="1"/>
    <row r="46901" ht="15" customHeight="1"/>
    <row r="46902" ht="15" customHeight="1"/>
    <row r="46903" ht="15" customHeight="1"/>
    <row r="46904" ht="15" customHeight="1"/>
    <row r="46905" ht="15" customHeight="1"/>
    <row r="46906" ht="15" customHeight="1"/>
    <row r="46907" ht="15" customHeight="1"/>
    <row r="46908" ht="15" customHeight="1"/>
    <row r="46909" ht="15" customHeight="1"/>
    <row r="46910" ht="15" customHeight="1"/>
    <row r="46911" ht="15" customHeight="1"/>
    <row r="46912" ht="15" customHeight="1"/>
    <row r="46913" ht="15" customHeight="1"/>
    <row r="46914" ht="15" customHeight="1"/>
    <row r="46915" ht="15" customHeight="1"/>
    <row r="46916" ht="15" customHeight="1"/>
    <row r="46917" ht="15" customHeight="1"/>
    <row r="46918" ht="15" customHeight="1"/>
    <row r="46919" ht="15" customHeight="1"/>
    <row r="46920" ht="15" customHeight="1"/>
    <row r="46921" ht="15" customHeight="1"/>
    <row r="46922" ht="15" customHeight="1"/>
    <row r="46923" ht="15" customHeight="1"/>
    <row r="46924" ht="15" customHeight="1"/>
    <row r="46925" ht="15" customHeight="1"/>
    <row r="46926" ht="15" customHeight="1"/>
    <row r="46927" ht="15" customHeight="1"/>
    <row r="46928" ht="15" customHeight="1"/>
    <row r="46929" ht="15" customHeight="1"/>
    <row r="46930" ht="15" customHeight="1"/>
    <row r="46931" ht="15" customHeight="1"/>
    <row r="46932" ht="15" customHeight="1"/>
    <row r="46933" ht="15" customHeight="1"/>
    <row r="46934" ht="15" customHeight="1"/>
    <row r="46935" ht="15" customHeight="1"/>
    <row r="46936" ht="15" customHeight="1"/>
    <row r="46937" ht="15" customHeight="1"/>
    <row r="46938" ht="15" customHeight="1"/>
    <row r="46939" ht="15" customHeight="1"/>
    <row r="46940" ht="15" customHeight="1"/>
    <row r="46941" ht="15" customHeight="1"/>
    <row r="46942" ht="15" customHeight="1"/>
    <row r="46943" ht="15" customHeight="1"/>
    <row r="46944" ht="15" customHeight="1"/>
    <row r="46945" ht="15" customHeight="1"/>
    <row r="46946" ht="15" customHeight="1"/>
    <row r="46947" ht="15" customHeight="1"/>
    <row r="46948" ht="15" customHeight="1"/>
    <row r="46949" ht="15" customHeight="1"/>
    <row r="46950" ht="15" customHeight="1"/>
    <row r="46951" ht="15" customHeight="1"/>
    <row r="46952" ht="15" customHeight="1"/>
    <row r="46953" ht="15" customHeight="1"/>
    <row r="46954" ht="15" customHeight="1"/>
    <row r="46955" ht="15" customHeight="1"/>
    <row r="46956" ht="15" customHeight="1"/>
    <row r="46957" ht="15" customHeight="1"/>
    <row r="46958" ht="15" customHeight="1"/>
    <row r="46959" ht="15" customHeight="1"/>
    <row r="46960" ht="15" customHeight="1"/>
    <row r="46961" ht="15" customHeight="1"/>
    <row r="46962" ht="15" customHeight="1"/>
    <row r="46963" ht="15" customHeight="1"/>
    <row r="46964" ht="15" customHeight="1"/>
    <row r="46965" ht="15" customHeight="1"/>
    <row r="46966" ht="15" customHeight="1"/>
    <row r="46967" ht="15" customHeight="1"/>
    <row r="46968" ht="15" customHeight="1"/>
    <row r="46969" ht="15" customHeight="1"/>
    <row r="46970" ht="15" customHeight="1"/>
    <row r="46971" ht="15" customHeight="1"/>
    <row r="46972" ht="15" customHeight="1"/>
    <row r="46973" ht="15" customHeight="1"/>
    <row r="46974" ht="15" customHeight="1"/>
    <row r="46975" ht="15" customHeight="1"/>
    <row r="46976" ht="15" customHeight="1"/>
    <row r="46977" ht="15" customHeight="1"/>
    <row r="46978" ht="15" customHeight="1"/>
    <row r="46979" ht="15" customHeight="1"/>
    <row r="46980" ht="15" customHeight="1"/>
    <row r="46981" ht="15" customHeight="1"/>
    <row r="46982" ht="15" customHeight="1"/>
    <row r="46983" ht="15" customHeight="1"/>
    <row r="46984" ht="15" customHeight="1"/>
    <row r="46985" ht="15" customHeight="1"/>
    <row r="46986" ht="15" customHeight="1"/>
    <row r="46987" ht="15" customHeight="1"/>
    <row r="46988" ht="15" customHeight="1"/>
    <row r="46989" ht="15" customHeight="1"/>
    <row r="46990" ht="15" customHeight="1"/>
    <row r="46991" ht="15" customHeight="1"/>
    <row r="46992" ht="15" customHeight="1"/>
    <row r="46993" ht="15" customHeight="1"/>
    <row r="46994" ht="15" customHeight="1"/>
    <row r="46995" ht="15" customHeight="1"/>
    <row r="46996" ht="15" customHeight="1"/>
    <row r="46997" ht="15" customHeight="1"/>
    <row r="46998" ht="15" customHeight="1"/>
    <row r="46999" ht="15" customHeight="1"/>
    <row r="47000" ht="15" customHeight="1"/>
    <row r="47001" ht="15" customHeight="1"/>
    <row r="47002" ht="15" customHeight="1"/>
    <row r="47003" ht="15" customHeight="1"/>
    <row r="47004" ht="15" customHeight="1"/>
    <row r="47005" ht="15" customHeight="1"/>
    <row r="47006" ht="15" customHeight="1"/>
    <row r="47007" ht="15" customHeight="1"/>
    <row r="47008" ht="15" customHeight="1"/>
    <row r="47009" ht="15" customHeight="1"/>
    <row r="47010" ht="15" customHeight="1"/>
    <row r="47011" ht="15" customHeight="1"/>
    <row r="47012" ht="15" customHeight="1"/>
    <row r="47013" ht="15" customHeight="1"/>
    <row r="47014" ht="15" customHeight="1"/>
    <row r="47015" ht="15" customHeight="1"/>
    <row r="47016" ht="15" customHeight="1"/>
    <row r="47017" ht="15" customHeight="1"/>
    <row r="47018" ht="15" customHeight="1"/>
    <row r="47019" ht="15" customHeight="1"/>
    <row r="47020" ht="15" customHeight="1"/>
    <row r="47021" ht="15" customHeight="1"/>
    <row r="47022" ht="15" customHeight="1"/>
    <row r="47023" ht="15" customHeight="1"/>
    <row r="47024" ht="15" customHeight="1"/>
    <row r="47025" ht="15" customHeight="1"/>
    <row r="47026" ht="15" customHeight="1"/>
    <row r="47027" ht="15" customHeight="1"/>
    <row r="47028" ht="15" customHeight="1"/>
    <row r="47029" ht="15" customHeight="1"/>
    <row r="47030" ht="15" customHeight="1"/>
    <row r="47031" ht="15" customHeight="1"/>
    <row r="47032" ht="15" customHeight="1"/>
    <row r="47033" ht="15" customHeight="1"/>
    <row r="47034" ht="15" customHeight="1"/>
    <row r="47035" ht="15" customHeight="1"/>
    <row r="47036" ht="15" customHeight="1"/>
    <row r="47037" ht="15" customHeight="1"/>
    <row r="47038" ht="15" customHeight="1"/>
    <row r="47039" ht="15" customHeight="1"/>
    <row r="47040" ht="15" customHeight="1"/>
    <row r="47041" ht="15" customHeight="1"/>
    <row r="47042" ht="15" customHeight="1"/>
    <row r="47043" ht="15" customHeight="1"/>
    <row r="47044" ht="15" customHeight="1"/>
    <row r="47045" ht="15" customHeight="1"/>
    <row r="47046" ht="15" customHeight="1"/>
    <row r="47047" ht="15" customHeight="1"/>
    <row r="47048" ht="15" customHeight="1"/>
    <row r="47049" ht="15" customHeight="1"/>
    <row r="47050" ht="15" customHeight="1"/>
    <row r="47051" ht="15" customHeight="1"/>
    <row r="47052" ht="15" customHeight="1"/>
    <row r="47053" ht="15" customHeight="1"/>
    <row r="47054" ht="15" customHeight="1"/>
    <row r="47055" ht="15" customHeight="1"/>
    <row r="47056" ht="15" customHeight="1"/>
    <row r="47057" ht="15" customHeight="1"/>
    <row r="47058" ht="15" customHeight="1"/>
    <row r="47059" ht="15" customHeight="1"/>
    <row r="47060" ht="15" customHeight="1"/>
    <row r="47061" ht="15" customHeight="1"/>
    <row r="47062" ht="15" customHeight="1"/>
    <row r="47063" ht="15" customHeight="1"/>
    <row r="47064" ht="15" customHeight="1"/>
    <row r="47065" ht="15" customHeight="1"/>
    <row r="47066" ht="15" customHeight="1"/>
    <row r="47067" ht="15" customHeight="1"/>
    <row r="47068" ht="15" customHeight="1"/>
    <row r="47069" ht="15" customHeight="1"/>
    <row r="47070" ht="15" customHeight="1"/>
    <row r="47071" ht="15" customHeight="1"/>
    <row r="47072" ht="15" customHeight="1"/>
    <row r="47073" ht="15" customHeight="1"/>
    <row r="47074" ht="15" customHeight="1"/>
    <row r="47075" ht="15" customHeight="1"/>
    <row r="47076" ht="15" customHeight="1"/>
    <row r="47077" ht="15" customHeight="1"/>
    <row r="47078" ht="15" customHeight="1"/>
    <row r="47079" ht="15" customHeight="1"/>
    <row r="47080" ht="15" customHeight="1"/>
    <row r="47081" ht="15" customHeight="1"/>
    <row r="47082" ht="15" customHeight="1"/>
    <row r="47083" ht="15" customHeight="1"/>
    <row r="47084" ht="15" customHeight="1"/>
    <row r="47085" ht="15" customHeight="1"/>
    <row r="47086" ht="15" customHeight="1"/>
    <row r="47087" ht="15" customHeight="1"/>
    <row r="47088" ht="15" customHeight="1"/>
    <row r="47089" ht="15" customHeight="1"/>
    <row r="47090" ht="15" customHeight="1"/>
    <row r="47091" ht="15" customHeight="1"/>
    <row r="47092" ht="15" customHeight="1"/>
    <row r="47093" ht="15" customHeight="1"/>
    <row r="47094" ht="15" customHeight="1"/>
    <row r="47095" ht="15" customHeight="1"/>
    <row r="47096" ht="15" customHeight="1"/>
    <row r="47097" ht="15" customHeight="1"/>
    <row r="47098" ht="15" customHeight="1"/>
    <row r="47099" ht="15" customHeight="1"/>
    <row r="47100" ht="15" customHeight="1"/>
    <row r="47101" ht="15" customHeight="1"/>
    <row r="47102" ht="15" customHeight="1"/>
    <row r="47103" ht="15" customHeight="1"/>
    <row r="47104" ht="15" customHeight="1"/>
    <row r="47105" ht="15" customHeight="1"/>
    <row r="47106" ht="15" customHeight="1"/>
    <row r="47107" ht="15" customHeight="1"/>
    <row r="47108" ht="15" customHeight="1"/>
    <row r="47109" ht="15" customHeight="1"/>
    <row r="47110" ht="15" customHeight="1"/>
    <row r="47111" ht="15" customHeight="1"/>
    <row r="47112" ht="15" customHeight="1"/>
    <row r="47113" ht="15" customHeight="1"/>
    <row r="47114" ht="15" customHeight="1"/>
    <row r="47115" ht="15" customHeight="1"/>
    <row r="47116" ht="15" customHeight="1"/>
    <row r="47117" ht="15" customHeight="1"/>
    <row r="47118" ht="15" customHeight="1"/>
    <row r="47119" ht="15" customHeight="1"/>
    <row r="47120" ht="15" customHeight="1"/>
    <row r="47121" ht="15" customHeight="1"/>
    <row r="47122" ht="15" customHeight="1"/>
    <row r="47123" ht="15" customHeight="1"/>
    <row r="47124" ht="15" customHeight="1"/>
    <row r="47125" ht="15" customHeight="1"/>
    <row r="47126" ht="15" customHeight="1"/>
    <row r="47127" ht="15" customHeight="1"/>
    <row r="47128" ht="15" customHeight="1"/>
    <row r="47129" ht="15" customHeight="1"/>
    <row r="47130" ht="15" customHeight="1"/>
    <row r="47131" ht="15" customHeight="1"/>
    <row r="47132" ht="15" customHeight="1"/>
    <row r="47133" ht="15" customHeight="1"/>
    <row r="47134" ht="15" customHeight="1"/>
    <row r="47135" ht="15" customHeight="1"/>
    <row r="47136" ht="15" customHeight="1"/>
    <row r="47137" ht="15" customHeight="1"/>
    <row r="47138" ht="15" customHeight="1"/>
    <row r="47139" ht="15" customHeight="1"/>
    <row r="47140" ht="15" customHeight="1"/>
    <row r="47141" ht="15" customHeight="1"/>
    <row r="47142" ht="15" customHeight="1"/>
    <row r="47143" ht="15" customHeight="1"/>
    <row r="47144" ht="15" customHeight="1"/>
    <row r="47145" ht="15" customHeight="1"/>
    <row r="47146" ht="15" customHeight="1"/>
    <row r="47147" ht="15" customHeight="1"/>
    <row r="47148" ht="15" customHeight="1"/>
    <row r="47149" ht="15" customHeight="1"/>
    <row r="47150" ht="15" customHeight="1"/>
    <row r="47151" ht="15" customHeight="1"/>
    <row r="47152" ht="15" customHeight="1"/>
    <row r="47153" ht="15" customHeight="1"/>
    <row r="47154" ht="15" customHeight="1"/>
    <row r="47155" ht="15" customHeight="1"/>
    <row r="47156" ht="15" customHeight="1"/>
    <row r="47157" ht="15" customHeight="1"/>
    <row r="47158" ht="15" customHeight="1"/>
    <row r="47159" ht="15" customHeight="1"/>
    <row r="47160" ht="15" customHeight="1"/>
    <row r="47161" ht="15" customHeight="1"/>
    <row r="47162" ht="15" customHeight="1"/>
    <row r="47163" ht="15" customHeight="1"/>
    <row r="47164" ht="15" customHeight="1"/>
    <row r="47165" ht="15" customHeight="1"/>
    <row r="47166" ht="15" customHeight="1"/>
    <row r="47167" ht="15" customHeight="1"/>
    <row r="47168" ht="15" customHeight="1"/>
    <row r="47169" ht="15" customHeight="1"/>
    <row r="47170" ht="15" customHeight="1"/>
    <row r="47171" ht="15" customHeight="1"/>
    <row r="47172" ht="15" customHeight="1"/>
    <row r="47173" ht="15" customHeight="1"/>
    <row r="47174" ht="15" customHeight="1"/>
    <row r="47175" ht="15" customHeight="1"/>
    <row r="47176" ht="15" customHeight="1"/>
    <row r="47177" ht="15" customHeight="1"/>
    <row r="47178" ht="15" customHeight="1"/>
    <row r="47179" ht="15" customHeight="1"/>
    <row r="47180" ht="15" customHeight="1"/>
    <row r="47181" ht="15" customHeight="1"/>
    <row r="47182" ht="15" customHeight="1"/>
    <row r="47183" ht="15" customHeight="1"/>
    <row r="47184" ht="15" customHeight="1"/>
    <row r="47185" ht="15" customHeight="1"/>
    <row r="47186" ht="15" customHeight="1"/>
    <row r="47187" ht="15" customHeight="1"/>
    <row r="47188" ht="15" customHeight="1"/>
    <row r="47189" ht="15" customHeight="1"/>
    <row r="47190" ht="15" customHeight="1"/>
    <row r="47191" ht="15" customHeight="1"/>
    <row r="47192" ht="15" customHeight="1"/>
    <row r="47193" ht="15" customHeight="1"/>
    <row r="47194" ht="15" customHeight="1"/>
    <row r="47195" ht="15" customHeight="1"/>
    <row r="47196" ht="15" customHeight="1"/>
    <row r="47197" ht="15" customHeight="1"/>
    <row r="47198" ht="15" customHeight="1"/>
    <row r="47199" ht="15" customHeight="1"/>
    <row r="47200" ht="15" customHeight="1"/>
    <row r="47201" ht="15" customHeight="1"/>
    <row r="47202" ht="15" customHeight="1"/>
    <row r="47203" ht="15" customHeight="1"/>
    <row r="47204" ht="15" customHeight="1"/>
    <row r="47205" ht="15" customHeight="1"/>
    <row r="47206" ht="15" customHeight="1"/>
    <row r="47207" ht="15" customHeight="1"/>
    <row r="47208" ht="15" customHeight="1"/>
    <row r="47209" ht="15" customHeight="1"/>
    <row r="47210" ht="15" customHeight="1"/>
    <row r="47211" ht="15" customHeight="1"/>
    <row r="47212" ht="15" customHeight="1"/>
    <row r="47213" ht="15" customHeight="1"/>
    <row r="47214" ht="15" customHeight="1"/>
    <row r="47215" ht="15" customHeight="1"/>
    <row r="47216" ht="15" customHeight="1"/>
    <row r="47217" ht="15" customHeight="1"/>
    <row r="47218" ht="15" customHeight="1"/>
    <row r="47219" ht="15" customHeight="1"/>
    <row r="47220" ht="15" customHeight="1"/>
    <row r="47221" ht="15" customHeight="1"/>
    <row r="47222" ht="15" customHeight="1"/>
    <row r="47223" ht="15" customHeight="1"/>
    <row r="47224" ht="15" customHeight="1"/>
    <row r="47225" ht="15" customHeight="1"/>
    <row r="47226" ht="15" customHeight="1"/>
    <row r="47227" ht="15" customHeight="1"/>
    <row r="47228" ht="15" customHeight="1"/>
    <row r="47229" ht="15" customHeight="1"/>
    <row r="47230" ht="15" customHeight="1"/>
    <row r="47231" ht="15" customHeight="1"/>
    <row r="47232" ht="15" customHeight="1"/>
    <row r="47233" ht="15" customHeight="1"/>
    <row r="47234" ht="15" customHeight="1"/>
    <row r="47235" ht="15" customHeight="1"/>
    <row r="47236" ht="15" customHeight="1"/>
    <row r="47237" ht="15" customHeight="1"/>
    <row r="47238" ht="15" customHeight="1"/>
    <row r="47239" ht="15" customHeight="1"/>
    <row r="47240" ht="15" customHeight="1"/>
    <row r="47241" ht="15" customHeight="1"/>
    <row r="47242" ht="15" customHeight="1"/>
    <row r="47243" ht="15" customHeight="1"/>
    <row r="47244" ht="15" customHeight="1"/>
    <row r="47245" ht="15" customHeight="1"/>
    <row r="47246" ht="15" customHeight="1"/>
    <row r="47247" ht="15" customHeight="1"/>
    <row r="47248" ht="15" customHeight="1"/>
    <row r="47249" ht="15" customHeight="1"/>
    <row r="47250" ht="15" customHeight="1"/>
    <row r="47251" ht="15" customHeight="1"/>
    <row r="47252" ht="15" customHeight="1"/>
    <row r="47253" ht="15" customHeight="1"/>
    <row r="47254" ht="15" customHeight="1"/>
    <row r="47255" ht="15" customHeight="1"/>
    <row r="47256" ht="15" customHeight="1"/>
    <row r="47257" ht="15" customHeight="1"/>
    <row r="47258" ht="15" customHeight="1"/>
    <row r="47259" ht="15" customHeight="1"/>
    <row r="47260" ht="15" customHeight="1"/>
    <row r="47261" ht="15" customHeight="1"/>
    <row r="47262" ht="15" customHeight="1"/>
    <row r="47263" ht="15" customHeight="1"/>
    <row r="47264" ht="15" customHeight="1"/>
    <row r="47265" ht="15" customHeight="1"/>
    <row r="47266" ht="15" customHeight="1"/>
    <row r="47267" ht="15" customHeight="1"/>
    <row r="47268" ht="15" customHeight="1"/>
    <row r="47269" ht="15" customHeight="1"/>
    <row r="47270" ht="15" customHeight="1"/>
    <row r="47271" ht="15" customHeight="1"/>
    <row r="47272" ht="15" customHeight="1"/>
    <row r="47273" ht="15" customHeight="1"/>
    <row r="47274" ht="15" customHeight="1"/>
    <row r="47275" ht="15" customHeight="1"/>
    <row r="47276" ht="15" customHeight="1"/>
    <row r="47277" ht="15" customHeight="1"/>
    <row r="47278" ht="15" customHeight="1"/>
    <row r="47279" ht="15" customHeight="1"/>
    <row r="47280" ht="15" customHeight="1"/>
    <row r="47281" ht="15" customHeight="1"/>
    <row r="47282" ht="15" customHeight="1"/>
    <row r="47283" ht="15" customHeight="1"/>
    <row r="47284" ht="15" customHeight="1"/>
    <row r="47285" ht="15" customHeight="1"/>
    <row r="47286" ht="15" customHeight="1"/>
    <row r="47287" ht="15" customHeight="1"/>
    <row r="47288" ht="15" customHeight="1"/>
    <row r="47289" ht="15" customHeight="1"/>
    <row r="47290" ht="15" customHeight="1"/>
    <row r="47291" ht="15" customHeight="1"/>
    <row r="47292" ht="15" customHeight="1"/>
    <row r="47293" ht="15" customHeight="1"/>
    <row r="47294" ht="15" customHeight="1"/>
    <row r="47295" ht="15" customHeight="1"/>
    <row r="47296" ht="15" customHeight="1"/>
    <row r="47297" ht="15" customHeight="1"/>
    <row r="47298" ht="15" customHeight="1"/>
    <row r="47299" ht="15" customHeight="1"/>
    <row r="47300" ht="15" customHeight="1"/>
    <row r="47301" ht="15" customHeight="1"/>
    <row r="47302" ht="15" customHeight="1"/>
    <row r="47303" ht="15" customHeight="1"/>
    <row r="47304" ht="15" customHeight="1"/>
    <row r="47305" ht="15" customHeight="1"/>
    <row r="47306" ht="15" customHeight="1"/>
    <row r="47307" ht="15" customHeight="1"/>
    <row r="47308" ht="15" customHeight="1"/>
    <row r="47309" ht="15" customHeight="1"/>
    <row r="47310" ht="15" customHeight="1"/>
    <row r="47311" ht="15" customHeight="1"/>
    <row r="47312" ht="15" customHeight="1"/>
    <row r="47313" ht="15" customHeight="1"/>
    <row r="47314" ht="15" customHeight="1"/>
    <row r="47315" ht="15" customHeight="1"/>
    <row r="47316" ht="15" customHeight="1"/>
    <row r="47317" ht="15" customHeight="1"/>
    <row r="47318" ht="15" customHeight="1"/>
    <row r="47319" ht="15" customHeight="1"/>
    <row r="47320" ht="15" customHeight="1"/>
    <row r="47321" ht="15" customHeight="1"/>
    <row r="47322" ht="15" customHeight="1"/>
    <row r="47323" ht="15" customHeight="1"/>
    <row r="47324" ht="15" customHeight="1"/>
    <row r="47325" ht="15" customHeight="1"/>
    <row r="47326" ht="15" customHeight="1"/>
    <row r="47327" ht="15" customHeight="1"/>
    <row r="47328" ht="15" customHeight="1"/>
    <row r="47329" ht="15" customHeight="1"/>
    <row r="47330" ht="15" customHeight="1"/>
    <row r="47331" ht="15" customHeight="1"/>
    <row r="47332" ht="15" customHeight="1"/>
    <row r="47333" ht="15" customHeight="1"/>
    <row r="47334" ht="15" customHeight="1"/>
    <row r="47335" ht="15" customHeight="1"/>
    <row r="47336" ht="15" customHeight="1"/>
    <row r="47337" ht="15" customHeight="1"/>
    <row r="47338" ht="15" customHeight="1"/>
    <row r="47339" ht="15" customHeight="1"/>
    <row r="47340" ht="15" customHeight="1"/>
    <row r="47341" ht="15" customHeight="1"/>
    <row r="47342" ht="15" customHeight="1"/>
    <row r="47343" ht="15" customHeight="1"/>
    <row r="47344" ht="15" customHeight="1"/>
    <row r="47345" ht="15" customHeight="1"/>
    <row r="47346" ht="15" customHeight="1"/>
    <row r="47347" ht="15" customHeight="1"/>
    <row r="47348" ht="15" customHeight="1"/>
    <row r="47349" ht="15" customHeight="1"/>
    <row r="47350" ht="15" customHeight="1"/>
    <row r="47351" ht="15" customHeight="1"/>
    <row r="47352" ht="15" customHeight="1"/>
    <row r="47353" ht="15" customHeight="1"/>
    <row r="47354" ht="15" customHeight="1"/>
    <row r="47355" ht="15" customHeight="1"/>
    <row r="47356" ht="15" customHeight="1"/>
    <row r="47357" ht="15" customHeight="1"/>
    <row r="47358" ht="15" customHeight="1"/>
    <row r="47359" ht="15" customHeight="1"/>
    <row r="47360" ht="15" customHeight="1"/>
    <row r="47361" ht="15" customHeight="1"/>
    <row r="47362" ht="15" customHeight="1"/>
    <row r="47363" ht="15" customHeight="1"/>
    <row r="47364" ht="15" customHeight="1"/>
    <row r="47365" ht="15" customHeight="1"/>
    <row r="47366" ht="15" customHeight="1"/>
    <row r="47367" ht="15" customHeight="1"/>
    <row r="47368" ht="15" customHeight="1"/>
    <row r="47369" ht="15" customHeight="1"/>
    <row r="47370" ht="15" customHeight="1"/>
    <row r="47371" ht="15" customHeight="1"/>
    <row r="47372" ht="15" customHeight="1"/>
    <row r="47373" ht="15" customHeight="1"/>
    <row r="47374" ht="15" customHeight="1"/>
    <row r="47375" ht="15" customHeight="1"/>
    <row r="47376" ht="15" customHeight="1"/>
    <row r="47377" ht="15" customHeight="1"/>
    <row r="47378" ht="15" customHeight="1"/>
    <row r="47379" ht="15" customHeight="1"/>
    <row r="47380" ht="15" customHeight="1"/>
    <row r="47381" ht="15" customHeight="1"/>
    <row r="47382" ht="15" customHeight="1"/>
    <row r="47383" ht="15" customHeight="1"/>
    <row r="47384" ht="15" customHeight="1"/>
    <row r="47385" ht="15" customHeight="1"/>
    <row r="47386" ht="15" customHeight="1"/>
    <row r="47387" ht="15" customHeight="1"/>
    <row r="47388" ht="15" customHeight="1"/>
    <row r="47389" ht="15" customHeight="1"/>
    <row r="47390" ht="15" customHeight="1"/>
    <row r="47391" ht="15" customHeight="1"/>
    <row r="47392" ht="15" customHeight="1"/>
    <row r="47393" ht="15" customHeight="1"/>
    <row r="47394" ht="15" customHeight="1"/>
    <row r="47395" ht="15" customHeight="1"/>
    <row r="47396" ht="15" customHeight="1"/>
    <row r="47397" ht="15" customHeight="1"/>
    <row r="47398" ht="15" customHeight="1"/>
    <row r="47399" ht="15" customHeight="1"/>
    <row r="47400" ht="15" customHeight="1"/>
    <row r="47401" ht="15" customHeight="1"/>
    <row r="47402" ht="15" customHeight="1"/>
    <row r="47403" ht="15" customHeight="1"/>
    <row r="47404" ht="15" customHeight="1"/>
    <row r="47405" ht="15" customHeight="1"/>
    <row r="47406" ht="15" customHeight="1"/>
    <row r="47407" ht="15" customHeight="1"/>
    <row r="47408" ht="15" customHeight="1"/>
    <row r="47409" ht="15" customHeight="1"/>
    <row r="47410" ht="15" customHeight="1"/>
    <row r="47411" ht="15" customHeight="1"/>
    <row r="47412" ht="15" customHeight="1"/>
    <row r="47413" ht="15" customHeight="1"/>
    <row r="47414" ht="15" customHeight="1"/>
    <row r="47415" ht="15" customHeight="1"/>
    <row r="47416" ht="15" customHeight="1"/>
    <row r="47417" ht="15" customHeight="1"/>
    <row r="47418" ht="15" customHeight="1"/>
    <row r="47419" ht="15" customHeight="1"/>
    <row r="47420" ht="15" customHeight="1"/>
    <row r="47421" ht="15" customHeight="1"/>
    <row r="47422" ht="15" customHeight="1"/>
    <row r="47423" ht="15" customHeight="1"/>
    <row r="47424" ht="15" customHeight="1"/>
    <row r="47425" ht="15" customHeight="1"/>
    <row r="47426" ht="15" customHeight="1"/>
    <row r="47427" ht="15" customHeight="1"/>
    <row r="47428" ht="15" customHeight="1"/>
    <row r="47429" ht="15" customHeight="1"/>
    <row r="47430" ht="15" customHeight="1"/>
    <row r="47431" ht="15" customHeight="1"/>
    <row r="47432" ht="15" customHeight="1"/>
    <row r="47433" ht="15" customHeight="1"/>
    <row r="47434" ht="15" customHeight="1"/>
    <row r="47435" ht="15" customHeight="1"/>
    <row r="47436" ht="15" customHeight="1"/>
    <row r="47437" ht="15" customHeight="1"/>
    <row r="47438" ht="15" customHeight="1"/>
    <row r="47439" ht="15" customHeight="1"/>
    <row r="47440" ht="15" customHeight="1"/>
    <row r="47441" ht="15" customHeight="1"/>
    <row r="47442" ht="15" customHeight="1"/>
    <row r="47443" ht="15" customHeight="1"/>
    <row r="47444" ht="15" customHeight="1"/>
    <row r="47445" ht="15" customHeight="1"/>
    <row r="47446" ht="15" customHeight="1"/>
    <row r="47447" ht="15" customHeight="1"/>
    <row r="47448" ht="15" customHeight="1"/>
    <row r="47449" ht="15" customHeight="1"/>
    <row r="47450" ht="15" customHeight="1"/>
    <row r="47451" ht="15" customHeight="1"/>
    <row r="47452" ht="15" customHeight="1"/>
    <row r="47453" ht="15" customHeight="1"/>
    <row r="47454" ht="15" customHeight="1"/>
    <row r="47455" ht="15" customHeight="1"/>
    <row r="47456" ht="15" customHeight="1"/>
    <row r="47457" ht="15" customHeight="1"/>
    <row r="47458" ht="15" customHeight="1"/>
    <row r="47459" ht="15" customHeight="1"/>
    <row r="47460" ht="15" customHeight="1"/>
    <row r="47461" ht="15" customHeight="1"/>
    <row r="47462" ht="15" customHeight="1"/>
    <row r="47463" ht="15" customHeight="1"/>
    <row r="47464" ht="15" customHeight="1"/>
    <row r="47465" ht="15" customHeight="1"/>
    <row r="47466" ht="15" customHeight="1"/>
    <row r="47467" ht="15" customHeight="1"/>
    <row r="47468" ht="15" customHeight="1"/>
    <row r="47469" ht="15" customHeight="1"/>
    <row r="47470" ht="15" customHeight="1"/>
    <row r="47471" ht="15" customHeight="1"/>
    <row r="47472" ht="15" customHeight="1"/>
    <row r="47473" ht="15" customHeight="1"/>
    <row r="47474" ht="15" customHeight="1"/>
    <row r="47475" ht="15" customHeight="1"/>
    <row r="47476" ht="15" customHeight="1"/>
    <row r="47477" ht="15" customHeight="1"/>
    <row r="47478" ht="15" customHeight="1"/>
    <row r="47479" ht="15" customHeight="1"/>
    <row r="47480" ht="15" customHeight="1"/>
    <row r="47481" ht="15" customHeight="1"/>
    <row r="47482" ht="15" customHeight="1"/>
    <row r="47483" ht="15" customHeight="1"/>
    <row r="47484" ht="15" customHeight="1"/>
    <row r="47485" ht="15" customHeight="1"/>
    <row r="47486" ht="15" customHeight="1"/>
    <row r="47487" ht="15" customHeight="1"/>
    <row r="47488" ht="15" customHeight="1"/>
    <row r="47489" ht="15" customHeight="1"/>
    <row r="47490" ht="15" customHeight="1"/>
    <row r="47491" ht="15" customHeight="1"/>
    <row r="47492" ht="15" customHeight="1"/>
    <row r="47493" ht="15" customHeight="1"/>
    <row r="47494" ht="15" customHeight="1"/>
    <row r="47495" ht="15" customHeight="1"/>
    <row r="47496" ht="15" customHeight="1"/>
    <row r="47497" ht="15" customHeight="1"/>
    <row r="47498" ht="15" customHeight="1"/>
    <row r="47499" ht="15" customHeight="1"/>
    <row r="47500" ht="15" customHeight="1"/>
    <row r="47501" ht="15" customHeight="1"/>
    <row r="47502" ht="15" customHeight="1"/>
    <row r="47503" ht="15" customHeight="1"/>
    <row r="47504" ht="15" customHeight="1"/>
    <row r="47505" ht="15" customHeight="1"/>
    <row r="47506" ht="15" customHeight="1"/>
    <row r="47507" ht="15" customHeight="1"/>
    <row r="47508" ht="15" customHeight="1"/>
    <row r="47509" ht="15" customHeight="1"/>
    <row r="47510" ht="15" customHeight="1"/>
    <row r="47511" ht="15" customHeight="1"/>
    <row r="47512" ht="15" customHeight="1"/>
    <row r="47513" ht="15" customHeight="1"/>
    <row r="47514" ht="15" customHeight="1"/>
    <row r="47515" ht="15" customHeight="1"/>
    <row r="47516" ht="15" customHeight="1"/>
    <row r="47517" ht="15" customHeight="1"/>
    <row r="47518" ht="15" customHeight="1"/>
    <row r="47519" ht="15" customHeight="1"/>
    <row r="47520" ht="15" customHeight="1"/>
    <row r="47521" ht="15" customHeight="1"/>
    <row r="47522" ht="15" customHeight="1"/>
    <row r="47523" ht="15" customHeight="1"/>
    <row r="47524" ht="15" customHeight="1"/>
    <row r="47525" ht="15" customHeight="1"/>
    <row r="47526" ht="15" customHeight="1"/>
    <row r="47527" ht="15" customHeight="1"/>
    <row r="47528" ht="15" customHeight="1"/>
    <row r="47529" ht="15" customHeight="1"/>
    <row r="47530" ht="15" customHeight="1"/>
    <row r="47531" ht="15" customHeight="1"/>
    <row r="47532" ht="15" customHeight="1"/>
    <row r="47533" ht="15" customHeight="1"/>
    <row r="47534" ht="15" customHeight="1"/>
    <row r="47535" ht="15" customHeight="1"/>
    <row r="47536" ht="15" customHeight="1"/>
    <row r="47537" ht="15" customHeight="1"/>
    <row r="47538" ht="15" customHeight="1"/>
    <row r="47539" ht="15" customHeight="1"/>
    <row r="47540" ht="15" customHeight="1"/>
    <row r="47541" ht="15" customHeight="1"/>
    <row r="47542" ht="15" customHeight="1"/>
    <row r="47543" ht="15" customHeight="1"/>
    <row r="47544" ht="15" customHeight="1"/>
    <row r="47545" ht="15" customHeight="1"/>
    <row r="47546" ht="15" customHeight="1"/>
    <row r="47547" ht="15" customHeight="1"/>
    <row r="47548" ht="15" customHeight="1"/>
    <row r="47549" ht="15" customHeight="1"/>
    <row r="47550" ht="15" customHeight="1"/>
    <row r="47551" ht="15" customHeight="1"/>
    <row r="47552" ht="15" customHeight="1"/>
    <row r="47553" ht="15" customHeight="1"/>
    <row r="47554" ht="15" customHeight="1"/>
    <row r="47555" ht="15" customHeight="1"/>
    <row r="47556" ht="15" customHeight="1"/>
    <row r="47557" ht="15" customHeight="1"/>
    <row r="47558" ht="15" customHeight="1"/>
    <row r="47559" ht="15" customHeight="1"/>
    <row r="47560" ht="15" customHeight="1"/>
    <row r="47561" ht="15" customHeight="1"/>
    <row r="47562" ht="15" customHeight="1"/>
    <row r="47563" ht="15" customHeight="1"/>
    <row r="47564" ht="15" customHeight="1"/>
    <row r="47565" ht="15" customHeight="1"/>
    <row r="47566" ht="15" customHeight="1"/>
    <row r="47567" ht="15" customHeight="1"/>
    <row r="47568" ht="15" customHeight="1"/>
    <row r="47569" ht="15" customHeight="1"/>
    <row r="47570" ht="15" customHeight="1"/>
    <row r="47571" ht="15" customHeight="1"/>
    <row r="47572" ht="15" customHeight="1"/>
    <row r="47573" ht="15" customHeight="1"/>
    <row r="47574" ht="15" customHeight="1"/>
    <row r="47575" ht="15" customHeight="1"/>
    <row r="47576" ht="15" customHeight="1"/>
    <row r="47577" ht="15" customHeight="1"/>
    <row r="47578" ht="15" customHeight="1"/>
    <row r="47579" ht="15" customHeight="1"/>
    <row r="47580" ht="15" customHeight="1"/>
    <row r="47581" ht="15" customHeight="1"/>
    <row r="47582" ht="15" customHeight="1"/>
    <row r="47583" ht="15" customHeight="1"/>
    <row r="47584" ht="15" customHeight="1"/>
    <row r="47585" ht="15" customHeight="1"/>
    <row r="47586" ht="15" customHeight="1"/>
    <row r="47587" ht="15" customHeight="1"/>
    <row r="47588" ht="15" customHeight="1"/>
    <row r="47589" ht="15" customHeight="1"/>
    <row r="47590" ht="15" customHeight="1"/>
    <row r="47591" ht="15" customHeight="1"/>
    <row r="47592" ht="15" customHeight="1"/>
    <row r="47593" ht="15" customHeight="1"/>
    <row r="47594" ht="15" customHeight="1"/>
    <row r="47595" ht="15" customHeight="1"/>
    <row r="47596" ht="15" customHeight="1"/>
    <row r="47597" ht="15" customHeight="1"/>
    <row r="47598" ht="15" customHeight="1"/>
    <row r="47599" ht="15" customHeight="1"/>
    <row r="47600" ht="15" customHeight="1"/>
    <row r="47601" ht="15" customHeight="1"/>
    <row r="47602" ht="15" customHeight="1"/>
    <row r="47603" ht="15" customHeight="1"/>
    <row r="47604" ht="15" customHeight="1"/>
    <row r="47605" ht="15" customHeight="1"/>
    <row r="47606" ht="15" customHeight="1"/>
    <row r="47607" ht="15" customHeight="1"/>
    <row r="47608" ht="15" customHeight="1"/>
    <row r="47609" ht="15" customHeight="1"/>
    <row r="47610" ht="15" customHeight="1"/>
    <row r="47611" ht="15" customHeight="1"/>
    <row r="47612" ht="15" customHeight="1"/>
    <row r="47613" ht="15" customHeight="1"/>
    <row r="47614" ht="15" customHeight="1"/>
    <row r="47615" ht="15" customHeight="1"/>
    <row r="47616" ht="15" customHeight="1"/>
    <row r="47617" ht="15" customHeight="1"/>
    <row r="47618" ht="15" customHeight="1"/>
    <row r="47619" ht="15" customHeight="1"/>
    <row r="47620" ht="15" customHeight="1"/>
    <row r="47621" ht="15" customHeight="1"/>
    <row r="47622" ht="15" customHeight="1"/>
    <row r="47623" ht="15" customHeight="1"/>
    <row r="47624" ht="15" customHeight="1"/>
    <row r="47625" ht="15" customHeight="1"/>
    <row r="47626" ht="15" customHeight="1"/>
    <row r="47627" ht="15" customHeight="1"/>
    <row r="47628" ht="15" customHeight="1"/>
    <row r="47629" ht="15" customHeight="1"/>
    <row r="47630" ht="15" customHeight="1"/>
    <row r="47631" ht="15" customHeight="1"/>
    <row r="47632" ht="15" customHeight="1"/>
    <row r="47633" ht="15" customHeight="1"/>
    <row r="47634" ht="15" customHeight="1"/>
    <row r="47635" ht="15" customHeight="1"/>
    <row r="47636" ht="15" customHeight="1"/>
    <row r="47637" ht="15" customHeight="1"/>
    <row r="47638" ht="15" customHeight="1"/>
    <row r="47639" ht="15" customHeight="1"/>
    <row r="47640" ht="15" customHeight="1"/>
    <row r="47641" ht="15" customHeight="1"/>
    <row r="47642" ht="15" customHeight="1"/>
    <row r="47643" ht="15" customHeight="1"/>
    <row r="47644" ht="15" customHeight="1"/>
    <row r="47645" ht="15" customHeight="1"/>
    <row r="47646" ht="15" customHeight="1"/>
    <row r="47647" ht="15" customHeight="1"/>
    <row r="47648" ht="15" customHeight="1"/>
    <row r="47649" ht="15" customHeight="1"/>
    <row r="47650" ht="15" customHeight="1"/>
    <row r="47651" ht="15" customHeight="1"/>
    <row r="47652" ht="15" customHeight="1"/>
    <row r="47653" ht="15" customHeight="1"/>
    <row r="47654" ht="15" customHeight="1"/>
    <row r="47655" ht="15" customHeight="1"/>
    <row r="47656" ht="15" customHeight="1"/>
    <row r="47657" ht="15" customHeight="1"/>
    <row r="47658" ht="15" customHeight="1"/>
    <row r="47659" ht="15" customHeight="1"/>
    <row r="47660" ht="15" customHeight="1"/>
    <row r="47661" ht="15" customHeight="1"/>
    <row r="47662" ht="15" customHeight="1"/>
    <row r="47663" ht="15" customHeight="1"/>
    <row r="47664" ht="15" customHeight="1"/>
    <row r="47665" ht="15" customHeight="1"/>
    <row r="47666" ht="15" customHeight="1"/>
    <row r="47667" ht="15" customHeight="1"/>
    <row r="47668" ht="15" customHeight="1"/>
    <row r="47669" ht="15" customHeight="1"/>
    <row r="47670" ht="15" customHeight="1"/>
    <row r="47671" ht="15" customHeight="1"/>
    <row r="47672" ht="15" customHeight="1"/>
    <row r="47673" ht="15" customHeight="1"/>
    <row r="47674" ht="15" customHeight="1"/>
    <row r="47675" ht="15" customHeight="1"/>
    <row r="47676" ht="15" customHeight="1"/>
    <row r="47677" ht="15" customHeight="1"/>
    <row r="47678" ht="15" customHeight="1"/>
    <row r="47679" ht="15" customHeight="1"/>
    <row r="47680" ht="15" customHeight="1"/>
    <row r="47681" ht="15" customHeight="1"/>
    <row r="47682" ht="15" customHeight="1"/>
    <row r="47683" ht="15" customHeight="1"/>
    <row r="47684" ht="15" customHeight="1"/>
    <row r="47685" ht="15" customHeight="1"/>
    <row r="47686" ht="15" customHeight="1"/>
    <row r="47687" ht="15" customHeight="1"/>
    <row r="47688" ht="15" customHeight="1"/>
    <row r="47689" ht="15" customHeight="1"/>
    <row r="47690" ht="15" customHeight="1"/>
    <row r="47691" ht="15" customHeight="1"/>
    <row r="47692" ht="15" customHeight="1"/>
    <row r="47693" ht="15" customHeight="1"/>
    <row r="47694" ht="15" customHeight="1"/>
    <row r="47695" ht="15" customHeight="1"/>
    <row r="47696" ht="15" customHeight="1"/>
    <row r="47697" ht="15" customHeight="1"/>
    <row r="47698" ht="15" customHeight="1"/>
    <row r="47699" ht="15" customHeight="1"/>
    <row r="47700" ht="15" customHeight="1"/>
    <row r="47701" ht="15" customHeight="1"/>
    <row r="47702" ht="15" customHeight="1"/>
    <row r="47703" ht="15" customHeight="1"/>
    <row r="47704" ht="15" customHeight="1"/>
    <row r="47705" ht="15" customHeight="1"/>
    <row r="47706" ht="15" customHeight="1"/>
    <row r="47707" ht="15" customHeight="1"/>
    <row r="47708" ht="15" customHeight="1"/>
    <row r="47709" ht="15" customHeight="1"/>
    <row r="47710" ht="15" customHeight="1"/>
    <row r="47711" ht="15" customHeight="1"/>
    <row r="47712" ht="15" customHeight="1"/>
    <row r="47713" ht="15" customHeight="1"/>
    <row r="47714" ht="15" customHeight="1"/>
    <row r="47715" ht="15" customHeight="1"/>
    <row r="47716" ht="15" customHeight="1"/>
    <row r="47717" ht="15" customHeight="1"/>
    <row r="47718" ht="15" customHeight="1"/>
    <row r="47719" ht="15" customHeight="1"/>
    <row r="47720" ht="15" customHeight="1"/>
    <row r="47721" ht="15" customHeight="1"/>
    <row r="47722" ht="15" customHeight="1"/>
    <row r="47723" ht="15" customHeight="1"/>
    <row r="47724" ht="15" customHeight="1"/>
    <row r="47725" ht="15" customHeight="1"/>
    <row r="47726" ht="15" customHeight="1"/>
    <row r="47727" ht="15" customHeight="1"/>
    <row r="47728" ht="15" customHeight="1"/>
    <row r="47729" ht="15" customHeight="1"/>
    <row r="47730" ht="15" customHeight="1"/>
    <row r="47731" ht="15" customHeight="1"/>
    <row r="47732" ht="15" customHeight="1"/>
    <row r="47733" ht="15" customHeight="1"/>
    <row r="47734" ht="15" customHeight="1"/>
    <row r="47735" ht="15" customHeight="1"/>
    <row r="47736" ht="15" customHeight="1"/>
    <row r="47737" ht="15" customHeight="1"/>
    <row r="47738" ht="15" customHeight="1"/>
    <row r="47739" ht="15" customHeight="1"/>
    <row r="47740" ht="15" customHeight="1"/>
    <row r="47741" ht="15" customHeight="1"/>
    <row r="47742" ht="15" customHeight="1"/>
    <row r="47743" ht="15" customHeight="1"/>
    <row r="47744" ht="15" customHeight="1"/>
    <row r="47745" ht="15" customHeight="1"/>
    <row r="47746" ht="15" customHeight="1"/>
    <row r="47747" ht="15" customHeight="1"/>
    <row r="47748" ht="15" customHeight="1"/>
    <row r="47749" ht="15" customHeight="1"/>
    <row r="47750" ht="15" customHeight="1"/>
    <row r="47751" ht="15" customHeight="1"/>
    <row r="47752" ht="15" customHeight="1"/>
    <row r="47753" ht="15" customHeight="1"/>
    <row r="47754" ht="15" customHeight="1"/>
    <row r="47755" ht="15" customHeight="1"/>
    <row r="47756" ht="15" customHeight="1"/>
    <row r="47757" ht="15" customHeight="1"/>
    <row r="47758" ht="15" customHeight="1"/>
    <row r="47759" ht="15" customHeight="1"/>
    <row r="47760" ht="15" customHeight="1"/>
    <row r="47761" ht="15" customHeight="1"/>
    <row r="47762" ht="15" customHeight="1"/>
    <row r="47763" ht="15" customHeight="1"/>
    <row r="47764" ht="15" customHeight="1"/>
    <row r="47765" ht="15" customHeight="1"/>
    <row r="47766" ht="15" customHeight="1"/>
    <row r="47767" ht="15" customHeight="1"/>
    <row r="47768" ht="15" customHeight="1"/>
    <row r="47769" ht="15" customHeight="1"/>
    <row r="47770" ht="15" customHeight="1"/>
    <row r="47771" ht="15" customHeight="1"/>
    <row r="47772" ht="15" customHeight="1"/>
    <row r="47773" ht="15" customHeight="1"/>
    <row r="47774" ht="15" customHeight="1"/>
    <row r="47775" ht="15" customHeight="1"/>
    <row r="47776" ht="15" customHeight="1"/>
    <row r="47777" ht="15" customHeight="1"/>
    <row r="47778" ht="15" customHeight="1"/>
    <row r="47779" ht="15" customHeight="1"/>
    <row r="47780" ht="15" customHeight="1"/>
    <row r="47781" ht="15" customHeight="1"/>
    <row r="47782" ht="15" customHeight="1"/>
    <row r="47783" ht="15" customHeight="1"/>
    <row r="47784" ht="15" customHeight="1"/>
    <row r="47785" ht="15" customHeight="1"/>
    <row r="47786" ht="15" customHeight="1"/>
    <row r="47787" ht="15" customHeight="1"/>
    <row r="47788" ht="15" customHeight="1"/>
    <row r="47789" ht="15" customHeight="1"/>
    <row r="47790" ht="15" customHeight="1"/>
    <row r="47791" ht="15" customHeight="1"/>
    <row r="47792" ht="15" customHeight="1"/>
    <row r="47793" ht="15" customHeight="1"/>
    <row r="47794" ht="15" customHeight="1"/>
    <row r="47795" ht="15" customHeight="1"/>
    <row r="47796" ht="15" customHeight="1"/>
    <row r="47797" ht="15" customHeight="1"/>
    <row r="47798" ht="15" customHeight="1"/>
    <row r="47799" ht="15" customHeight="1"/>
    <row r="47800" ht="15" customHeight="1"/>
    <row r="47801" ht="15" customHeight="1"/>
    <row r="47802" ht="15" customHeight="1"/>
    <row r="47803" ht="15" customHeight="1"/>
    <row r="47804" ht="15" customHeight="1"/>
    <row r="47805" ht="15" customHeight="1"/>
    <row r="47806" ht="15" customHeight="1"/>
    <row r="47807" ht="15" customHeight="1"/>
    <row r="47808" ht="15" customHeight="1"/>
    <row r="47809" ht="15" customHeight="1"/>
    <row r="47810" ht="15" customHeight="1"/>
    <row r="47811" ht="15" customHeight="1"/>
    <row r="47812" ht="15" customHeight="1"/>
    <row r="47813" ht="15" customHeight="1"/>
    <row r="47814" ht="15" customHeight="1"/>
    <row r="47815" ht="15" customHeight="1"/>
    <row r="47816" ht="15" customHeight="1"/>
    <row r="47817" ht="15" customHeight="1"/>
    <row r="47818" ht="15" customHeight="1"/>
    <row r="47819" ht="15" customHeight="1"/>
    <row r="47820" ht="15" customHeight="1"/>
    <row r="47821" ht="15" customHeight="1"/>
    <row r="47822" ht="15" customHeight="1"/>
    <row r="47823" ht="15" customHeight="1"/>
    <row r="47824" ht="15" customHeight="1"/>
    <row r="47825" ht="15" customHeight="1"/>
    <row r="47826" ht="15" customHeight="1"/>
    <row r="47827" ht="15" customHeight="1"/>
    <row r="47828" ht="15" customHeight="1"/>
    <row r="47829" ht="15" customHeight="1"/>
    <row r="47830" ht="15" customHeight="1"/>
    <row r="47831" ht="15" customHeight="1"/>
    <row r="47832" ht="15" customHeight="1"/>
    <row r="47833" ht="15" customHeight="1"/>
    <row r="47834" ht="15" customHeight="1"/>
    <row r="47835" ht="15" customHeight="1"/>
    <row r="47836" ht="15" customHeight="1"/>
    <row r="47837" ht="15" customHeight="1"/>
    <row r="47838" ht="15" customHeight="1"/>
    <row r="47839" ht="15" customHeight="1"/>
    <row r="47840" ht="15" customHeight="1"/>
    <row r="47841" ht="15" customHeight="1"/>
    <row r="47842" ht="15" customHeight="1"/>
    <row r="47843" ht="15" customHeight="1"/>
    <row r="47844" ht="15" customHeight="1"/>
    <row r="47845" ht="15" customHeight="1"/>
    <row r="47846" ht="15" customHeight="1"/>
    <row r="47847" ht="15" customHeight="1"/>
    <row r="47848" ht="15" customHeight="1"/>
    <row r="47849" ht="15" customHeight="1"/>
    <row r="47850" ht="15" customHeight="1"/>
    <row r="47851" ht="15" customHeight="1"/>
    <row r="47852" ht="15" customHeight="1"/>
    <row r="47853" ht="15" customHeight="1"/>
    <row r="47854" ht="15" customHeight="1"/>
    <row r="47855" ht="15" customHeight="1"/>
    <row r="47856" ht="15" customHeight="1"/>
    <row r="47857" ht="15" customHeight="1"/>
    <row r="47858" ht="15" customHeight="1"/>
    <row r="47859" ht="15" customHeight="1"/>
    <row r="47860" ht="15" customHeight="1"/>
    <row r="47861" ht="15" customHeight="1"/>
    <row r="47862" ht="15" customHeight="1"/>
    <row r="47863" ht="15" customHeight="1"/>
    <row r="47864" ht="15" customHeight="1"/>
    <row r="47865" ht="15" customHeight="1"/>
    <row r="47866" ht="15" customHeight="1"/>
    <row r="47867" ht="15" customHeight="1"/>
    <row r="47868" ht="15" customHeight="1"/>
    <row r="47869" ht="15" customHeight="1"/>
    <row r="47870" ht="15" customHeight="1"/>
    <row r="47871" ht="15" customHeight="1"/>
    <row r="47872" ht="15" customHeight="1"/>
    <row r="47873" ht="15" customHeight="1"/>
    <row r="47874" ht="15" customHeight="1"/>
    <row r="47875" ht="15" customHeight="1"/>
    <row r="47876" ht="15" customHeight="1"/>
    <row r="47877" ht="15" customHeight="1"/>
    <row r="47878" ht="15" customHeight="1"/>
    <row r="47879" ht="15" customHeight="1"/>
    <row r="47880" ht="15" customHeight="1"/>
    <row r="47881" ht="15" customHeight="1"/>
    <row r="47882" ht="15" customHeight="1"/>
    <row r="47883" ht="15" customHeight="1"/>
    <row r="47884" ht="15" customHeight="1"/>
    <row r="47885" ht="15" customHeight="1"/>
    <row r="47886" ht="15" customHeight="1"/>
    <row r="47887" ht="15" customHeight="1"/>
    <row r="47888" ht="15" customHeight="1"/>
    <row r="47889" ht="15" customHeight="1"/>
    <row r="47890" ht="15" customHeight="1"/>
    <row r="47891" ht="15" customHeight="1"/>
    <row r="47892" ht="15" customHeight="1"/>
    <row r="47893" ht="15" customHeight="1"/>
    <row r="47894" ht="15" customHeight="1"/>
    <row r="47895" ht="15" customHeight="1"/>
    <row r="47896" ht="15" customHeight="1"/>
    <row r="47897" ht="15" customHeight="1"/>
    <row r="47898" ht="15" customHeight="1"/>
    <row r="47899" ht="15" customHeight="1"/>
    <row r="47900" ht="15" customHeight="1"/>
    <row r="47901" ht="15" customHeight="1"/>
    <row r="47902" ht="15" customHeight="1"/>
    <row r="47903" ht="15" customHeight="1"/>
    <row r="47904" ht="15" customHeight="1"/>
    <row r="47905" ht="15" customHeight="1"/>
    <row r="47906" ht="15" customHeight="1"/>
    <row r="47907" ht="15" customHeight="1"/>
    <row r="47908" ht="15" customHeight="1"/>
    <row r="47909" ht="15" customHeight="1"/>
    <row r="47910" ht="15" customHeight="1"/>
    <row r="47911" ht="15" customHeight="1"/>
    <row r="47912" ht="15" customHeight="1"/>
    <row r="47913" ht="15" customHeight="1"/>
    <row r="47914" ht="15" customHeight="1"/>
    <row r="47915" ht="15" customHeight="1"/>
    <row r="47916" ht="15" customHeight="1"/>
    <row r="47917" ht="15" customHeight="1"/>
    <row r="47918" ht="15" customHeight="1"/>
    <row r="47919" ht="15" customHeight="1"/>
    <row r="47920" ht="15" customHeight="1"/>
    <row r="47921" ht="15" customHeight="1"/>
    <row r="47922" ht="15" customHeight="1"/>
    <row r="47923" ht="15" customHeight="1"/>
    <row r="47924" ht="15" customHeight="1"/>
    <row r="47925" ht="15" customHeight="1"/>
    <row r="47926" ht="15" customHeight="1"/>
    <row r="47927" ht="15" customHeight="1"/>
    <row r="47928" ht="15" customHeight="1"/>
    <row r="47929" ht="15" customHeight="1"/>
    <row r="47930" ht="15" customHeight="1"/>
    <row r="47931" ht="15" customHeight="1"/>
    <row r="47932" ht="15" customHeight="1"/>
    <row r="47933" ht="15" customHeight="1"/>
    <row r="47934" ht="15" customHeight="1"/>
    <row r="47935" ht="15" customHeight="1"/>
    <row r="47936" ht="15" customHeight="1"/>
    <row r="47937" ht="15" customHeight="1"/>
    <row r="47938" ht="15" customHeight="1"/>
    <row r="47939" ht="15" customHeight="1"/>
    <row r="47940" ht="15" customHeight="1"/>
    <row r="47941" ht="15" customHeight="1"/>
    <row r="47942" ht="15" customHeight="1"/>
    <row r="47943" ht="15" customHeight="1"/>
    <row r="47944" ht="15" customHeight="1"/>
    <row r="47945" ht="15" customHeight="1"/>
    <row r="47946" ht="15" customHeight="1"/>
    <row r="47947" ht="15" customHeight="1"/>
    <row r="47948" ht="15" customHeight="1"/>
    <row r="47949" ht="15" customHeight="1"/>
    <row r="47950" ht="15" customHeight="1"/>
    <row r="47951" ht="15" customHeight="1"/>
    <row r="47952" ht="15" customHeight="1"/>
    <row r="47953" ht="15" customHeight="1"/>
    <row r="47954" ht="15" customHeight="1"/>
    <row r="47955" ht="15" customHeight="1"/>
    <row r="47956" ht="15" customHeight="1"/>
    <row r="47957" ht="15" customHeight="1"/>
    <row r="47958" ht="15" customHeight="1"/>
    <row r="47959" ht="15" customHeight="1"/>
    <row r="47960" ht="15" customHeight="1"/>
    <row r="47961" ht="15" customHeight="1"/>
    <row r="47962" ht="15" customHeight="1"/>
    <row r="47963" ht="15" customHeight="1"/>
    <row r="47964" ht="15" customHeight="1"/>
    <row r="47965" ht="15" customHeight="1"/>
    <row r="47966" ht="15" customHeight="1"/>
    <row r="47967" ht="15" customHeight="1"/>
    <row r="47968" ht="15" customHeight="1"/>
    <row r="47969" ht="15" customHeight="1"/>
    <row r="47970" ht="15" customHeight="1"/>
    <row r="47971" ht="15" customHeight="1"/>
    <row r="47972" ht="15" customHeight="1"/>
    <row r="47973" ht="15" customHeight="1"/>
    <row r="47974" ht="15" customHeight="1"/>
    <row r="47975" ht="15" customHeight="1"/>
    <row r="47976" ht="15" customHeight="1"/>
    <row r="47977" ht="15" customHeight="1"/>
    <row r="47978" ht="15" customHeight="1"/>
    <row r="47979" ht="15" customHeight="1"/>
    <row r="47980" ht="15" customHeight="1"/>
    <row r="47981" ht="15" customHeight="1"/>
    <row r="47982" ht="15" customHeight="1"/>
    <row r="47983" ht="15" customHeight="1"/>
    <row r="47984" ht="15" customHeight="1"/>
    <row r="47985" ht="15" customHeight="1"/>
    <row r="47986" ht="15" customHeight="1"/>
    <row r="47987" ht="15" customHeight="1"/>
    <row r="47988" ht="15" customHeight="1"/>
    <row r="47989" ht="15" customHeight="1"/>
    <row r="47990" ht="15" customHeight="1"/>
    <row r="47991" ht="15" customHeight="1"/>
    <row r="47992" ht="15" customHeight="1"/>
    <row r="47993" ht="15" customHeight="1"/>
    <row r="47994" ht="15" customHeight="1"/>
    <row r="47995" ht="15" customHeight="1"/>
    <row r="47996" ht="15" customHeight="1"/>
    <row r="47997" ht="15" customHeight="1"/>
    <row r="47998" ht="15" customHeight="1"/>
    <row r="47999" ht="15" customHeight="1"/>
    <row r="48000" ht="15" customHeight="1"/>
    <row r="48001" ht="15" customHeight="1"/>
    <row r="48002" ht="15" customHeight="1"/>
    <row r="48003" ht="15" customHeight="1"/>
    <row r="48004" ht="15" customHeight="1"/>
    <row r="48005" ht="15" customHeight="1"/>
    <row r="48006" ht="15" customHeight="1"/>
    <row r="48007" ht="15" customHeight="1"/>
    <row r="48008" ht="15" customHeight="1"/>
    <row r="48009" ht="15" customHeight="1"/>
    <row r="48010" ht="15" customHeight="1"/>
    <row r="48011" ht="15" customHeight="1"/>
    <row r="48012" ht="15" customHeight="1"/>
    <row r="48013" ht="15" customHeight="1"/>
    <row r="48014" ht="15" customHeight="1"/>
    <row r="48015" ht="15" customHeight="1"/>
    <row r="48016" ht="15" customHeight="1"/>
    <row r="48017" ht="15" customHeight="1"/>
    <row r="48018" ht="15" customHeight="1"/>
    <row r="48019" ht="15" customHeight="1"/>
    <row r="48020" ht="15" customHeight="1"/>
    <row r="48021" ht="15" customHeight="1"/>
    <row r="48022" ht="15" customHeight="1"/>
    <row r="48023" ht="15" customHeight="1"/>
    <row r="48024" ht="15" customHeight="1"/>
    <row r="48025" ht="15" customHeight="1"/>
    <row r="48026" ht="15" customHeight="1"/>
    <row r="48027" ht="15" customHeight="1"/>
    <row r="48028" ht="15" customHeight="1"/>
    <row r="48029" ht="15" customHeight="1"/>
    <row r="48030" ht="15" customHeight="1"/>
    <row r="48031" ht="15" customHeight="1"/>
    <row r="48032" ht="15" customHeight="1"/>
    <row r="48033" ht="15" customHeight="1"/>
    <row r="48034" ht="15" customHeight="1"/>
    <row r="48035" ht="15" customHeight="1"/>
    <row r="48036" ht="15" customHeight="1"/>
    <row r="48037" ht="15" customHeight="1"/>
    <row r="48038" ht="15" customHeight="1"/>
    <row r="48039" ht="15" customHeight="1"/>
    <row r="48040" ht="15" customHeight="1"/>
    <row r="48041" ht="15" customHeight="1"/>
    <row r="48042" ht="15" customHeight="1"/>
    <row r="48043" ht="15" customHeight="1"/>
    <row r="48044" ht="15" customHeight="1"/>
    <row r="48045" ht="15" customHeight="1"/>
    <row r="48046" ht="15" customHeight="1"/>
    <row r="48047" ht="15" customHeight="1"/>
    <row r="48048" ht="15" customHeight="1"/>
    <row r="48049" ht="15" customHeight="1"/>
    <row r="48050" ht="15" customHeight="1"/>
    <row r="48051" ht="15" customHeight="1"/>
    <row r="48052" ht="15" customHeight="1"/>
    <row r="48053" ht="15" customHeight="1"/>
    <row r="48054" ht="15" customHeight="1"/>
    <row r="48055" ht="15" customHeight="1"/>
    <row r="48056" ht="15" customHeight="1"/>
    <row r="48057" ht="15" customHeight="1"/>
    <row r="48058" ht="15" customHeight="1"/>
    <row r="48059" ht="15" customHeight="1"/>
    <row r="48060" ht="15" customHeight="1"/>
    <row r="48061" ht="15" customHeight="1"/>
    <row r="48062" ht="15" customHeight="1"/>
    <row r="48063" ht="15" customHeight="1"/>
    <row r="48064" ht="15" customHeight="1"/>
    <row r="48065" ht="15" customHeight="1"/>
    <row r="48066" ht="15" customHeight="1"/>
    <row r="48067" ht="15" customHeight="1"/>
    <row r="48068" ht="15" customHeight="1"/>
    <row r="48069" ht="15" customHeight="1"/>
    <row r="48070" ht="15" customHeight="1"/>
    <row r="48071" ht="15" customHeight="1"/>
    <row r="48072" ht="15" customHeight="1"/>
    <row r="48073" ht="15" customHeight="1"/>
    <row r="48074" ht="15" customHeight="1"/>
    <row r="48075" ht="15" customHeight="1"/>
    <row r="48076" ht="15" customHeight="1"/>
    <row r="48077" ht="15" customHeight="1"/>
    <row r="48078" ht="15" customHeight="1"/>
    <row r="48079" ht="15" customHeight="1"/>
    <row r="48080" ht="15" customHeight="1"/>
    <row r="48081" ht="15" customHeight="1"/>
    <row r="48082" ht="15" customHeight="1"/>
    <row r="48083" ht="15" customHeight="1"/>
    <row r="48084" ht="15" customHeight="1"/>
    <row r="48085" ht="15" customHeight="1"/>
    <row r="48086" ht="15" customHeight="1"/>
    <row r="48087" ht="15" customHeight="1"/>
    <row r="48088" ht="15" customHeight="1"/>
    <row r="48089" ht="15" customHeight="1"/>
    <row r="48090" ht="15" customHeight="1"/>
    <row r="48091" ht="15" customHeight="1"/>
    <row r="48092" ht="15" customHeight="1"/>
    <row r="48093" ht="15" customHeight="1"/>
    <row r="48094" ht="15" customHeight="1"/>
    <row r="48095" ht="15" customHeight="1"/>
    <row r="48096" ht="15" customHeight="1"/>
    <row r="48097" ht="15" customHeight="1"/>
    <row r="48098" ht="15" customHeight="1"/>
    <row r="48099" ht="15" customHeight="1"/>
    <row r="48100" ht="15" customHeight="1"/>
    <row r="48101" ht="15" customHeight="1"/>
    <row r="48102" ht="15" customHeight="1"/>
    <row r="48103" ht="15" customHeight="1"/>
    <row r="48104" ht="15" customHeight="1"/>
    <row r="48105" ht="15" customHeight="1"/>
    <row r="48106" ht="15" customHeight="1"/>
    <row r="48107" ht="15" customHeight="1"/>
    <row r="48108" ht="15" customHeight="1"/>
    <row r="48109" ht="15" customHeight="1"/>
    <row r="48110" ht="15" customHeight="1"/>
    <row r="48111" ht="15" customHeight="1"/>
    <row r="48112" ht="15" customHeight="1"/>
    <row r="48113" ht="15" customHeight="1"/>
    <row r="48114" ht="15" customHeight="1"/>
    <row r="48115" ht="15" customHeight="1"/>
    <row r="48116" ht="15" customHeight="1"/>
    <row r="48117" ht="15" customHeight="1"/>
    <row r="48118" ht="15" customHeight="1"/>
    <row r="48119" ht="15" customHeight="1"/>
    <row r="48120" ht="15" customHeight="1"/>
    <row r="48121" ht="15" customHeight="1"/>
    <row r="48122" ht="15" customHeight="1"/>
    <row r="48123" ht="15" customHeight="1"/>
    <row r="48124" ht="15" customHeight="1"/>
    <row r="48125" ht="15" customHeight="1"/>
    <row r="48126" ht="15" customHeight="1"/>
    <row r="48127" ht="15" customHeight="1"/>
    <row r="48128" ht="15" customHeight="1"/>
    <row r="48129" ht="15" customHeight="1"/>
    <row r="48130" ht="15" customHeight="1"/>
    <row r="48131" ht="15" customHeight="1"/>
    <row r="48132" ht="15" customHeight="1"/>
    <row r="48133" ht="15" customHeight="1"/>
    <row r="48134" ht="15" customHeight="1"/>
    <row r="48135" ht="15" customHeight="1"/>
    <row r="48136" ht="15" customHeight="1"/>
    <row r="48137" ht="15" customHeight="1"/>
    <row r="48138" ht="15" customHeight="1"/>
    <row r="48139" ht="15" customHeight="1"/>
    <row r="48140" ht="15" customHeight="1"/>
    <row r="48141" ht="15" customHeight="1"/>
    <row r="48142" ht="15" customHeight="1"/>
    <row r="48143" ht="15" customHeight="1"/>
    <row r="48144" ht="15" customHeight="1"/>
    <row r="48145" ht="15" customHeight="1"/>
    <row r="48146" ht="15" customHeight="1"/>
    <row r="48147" ht="15" customHeight="1"/>
    <row r="48148" ht="15" customHeight="1"/>
    <row r="48149" ht="15" customHeight="1"/>
    <row r="48150" ht="15" customHeight="1"/>
    <row r="48151" ht="15" customHeight="1"/>
    <row r="48152" ht="15" customHeight="1"/>
    <row r="48153" ht="15" customHeight="1"/>
    <row r="48154" ht="15" customHeight="1"/>
    <row r="48155" ht="15" customHeight="1"/>
    <row r="48156" ht="15" customHeight="1"/>
    <row r="48157" ht="15" customHeight="1"/>
    <row r="48158" ht="15" customHeight="1"/>
    <row r="48159" ht="15" customHeight="1"/>
    <row r="48160" ht="15" customHeight="1"/>
    <row r="48161" ht="15" customHeight="1"/>
    <row r="48162" ht="15" customHeight="1"/>
    <row r="48163" ht="15" customHeight="1"/>
    <row r="48164" ht="15" customHeight="1"/>
    <row r="48165" ht="15" customHeight="1"/>
    <row r="48166" ht="15" customHeight="1"/>
    <row r="48167" ht="15" customHeight="1"/>
    <row r="48168" ht="15" customHeight="1"/>
    <row r="48169" ht="15" customHeight="1"/>
    <row r="48170" ht="15" customHeight="1"/>
    <row r="48171" ht="15" customHeight="1"/>
    <row r="48172" ht="15" customHeight="1"/>
    <row r="48173" ht="15" customHeight="1"/>
    <row r="48174" ht="15" customHeight="1"/>
    <row r="48175" ht="15" customHeight="1"/>
    <row r="48176" ht="15" customHeight="1"/>
    <row r="48177" ht="15" customHeight="1"/>
    <row r="48178" ht="15" customHeight="1"/>
    <row r="48179" ht="15" customHeight="1"/>
    <row r="48180" ht="15" customHeight="1"/>
    <row r="48181" ht="15" customHeight="1"/>
    <row r="48182" ht="15" customHeight="1"/>
    <row r="48183" ht="15" customHeight="1"/>
    <row r="48184" ht="15" customHeight="1"/>
    <row r="48185" ht="15" customHeight="1"/>
    <row r="48186" ht="15" customHeight="1"/>
    <row r="48187" ht="15" customHeight="1"/>
    <row r="48188" ht="15" customHeight="1"/>
    <row r="48189" ht="15" customHeight="1"/>
    <row r="48190" ht="15" customHeight="1"/>
    <row r="48191" ht="15" customHeight="1"/>
    <row r="48192" ht="15" customHeight="1"/>
    <row r="48193" ht="15" customHeight="1"/>
    <row r="48194" ht="15" customHeight="1"/>
    <row r="48195" ht="15" customHeight="1"/>
    <row r="48196" ht="15" customHeight="1"/>
    <row r="48197" ht="15" customHeight="1"/>
    <row r="48198" ht="15" customHeight="1"/>
    <row r="48199" ht="15" customHeight="1"/>
    <row r="48200" ht="15" customHeight="1"/>
    <row r="48201" ht="15" customHeight="1"/>
    <row r="48202" ht="15" customHeight="1"/>
    <row r="48203" ht="15" customHeight="1"/>
    <row r="48204" ht="15" customHeight="1"/>
    <row r="48205" ht="15" customHeight="1"/>
    <row r="48206" ht="15" customHeight="1"/>
    <row r="48207" ht="15" customHeight="1"/>
    <row r="48208" ht="15" customHeight="1"/>
    <row r="48209" ht="15" customHeight="1"/>
    <row r="48210" ht="15" customHeight="1"/>
    <row r="48211" ht="15" customHeight="1"/>
    <row r="48212" ht="15" customHeight="1"/>
    <row r="48213" ht="15" customHeight="1"/>
    <row r="48214" ht="15" customHeight="1"/>
    <row r="48215" ht="15" customHeight="1"/>
    <row r="48216" ht="15" customHeight="1"/>
    <row r="48217" ht="15" customHeight="1"/>
    <row r="48218" ht="15" customHeight="1"/>
    <row r="48219" ht="15" customHeight="1"/>
    <row r="48220" ht="15" customHeight="1"/>
    <row r="48221" ht="15" customHeight="1"/>
    <row r="48222" ht="15" customHeight="1"/>
    <row r="48223" ht="15" customHeight="1"/>
    <row r="48224" ht="15" customHeight="1"/>
    <row r="48225" ht="15" customHeight="1"/>
    <row r="48226" ht="15" customHeight="1"/>
    <row r="48227" ht="15" customHeight="1"/>
    <row r="48228" ht="15" customHeight="1"/>
    <row r="48229" ht="15" customHeight="1"/>
    <row r="48230" ht="15" customHeight="1"/>
    <row r="48231" ht="15" customHeight="1"/>
    <row r="48232" ht="15" customHeight="1"/>
    <row r="48233" ht="15" customHeight="1"/>
    <row r="48234" ht="15" customHeight="1"/>
    <row r="48235" ht="15" customHeight="1"/>
    <row r="48236" ht="15" customHeight="1"/>
    <row r="48237" ht="15" customHeight="1"/>
    <row r="48238" ht="15" customHeight="1"/>
    <row r="48239" ht="15" customHeight="1"/>
    <row r="48240" ht="15" customHeight="1"/>
    <row r="48241" ht="15" customHeight="1"/>
    <row r="48242" ht="15" customHeight="1"/>
    <row r="48243" ht="15" customHeight="1"/>
    <row r="48244" ht="15" customHeight="1"/>
    <row r="48245" ht="15" customHeight="1"/>
    <row r="48246" ht="15" customHeight="1"/>
    <row r="48247" ht="15" customHeight="1"/>
    <row r="48248" ht="15" customHeight="1"/>
    <row r="48249" ht="15" customHeight="1"/>
    <row r="48250" ht="15" customHeight="1"/>
    <row r="48251" ht="15" customHeight="1"/>
    <row r="48252" ht="15" customHeight="1"/>
    <row r="48253" ht="15" customHeight="1"/>
    <row r="48254" ht="15" customHeight="1"/>
    <row r="48255" ht="15" customHeight="1"/>
    <row r="48256" ht="15" customHeight="1"/>
    <row r="48257" ht="15" customHeight="1"/>
    <row r="48258" ht="15" customHeight="1"/>
    <row r="48259" ht="15" customHeight="1"/>
    <row r="48260" ht="15" customHeight="1"/>
    <row r="48261" ht="15" customHeight="1"/>
    <row r="48262" ht="15" customHeight="1"/>
    <row r="48263" ht="15" customHeight="1"/>
    <row r="48264" ht="15" customHeight="1"/>
    <row r="48265" ht="15" customHeight="1"/>
    <row r="48266" ht="15" customHeight="1"/>
    <row r="48267" ht="15" customHeight="1"/>
    <row r="48268" ht="15" customHeight="1"/>
    <row r="48269" ht="15" customHeight="1"/>
    <row r="48270" ht="15" customHeight="1"/>
    <row r="48271" ht="15" customHeight="1"/>
    <row r="48272" ht="15" customHeight="1"/>
    <row r="48273" ht="15" customHeight="1"/>
    <row r="48274" ht="15" customHeight="1"/>
    <row r="48275" ht="15" customHeight="1"/>
    <row r="48276" ht="15" customHeight="1"/>
    <row r="48277" ht="15" customHeight="1"/>
    <row r="48278" ht="15" customHeight="1"/>
    <row r="48279" ht="15" customHeight="1"/>
    <row r="48280" ht="15" customHeight="1"/>
    <row r="48281" ht="15" customHeight="1"/>
    <row r="48282" ht="15" customHeight="1"/>
    <row r="48283" ht="15" customHeight="1"/>
    <row r="48284" ht="15" customHeight="1"/>
    <row r="48285" ht="15" customHeight="1"/>
    <row r="48286" ht="15" customHeight="1"/>
    <row r="48287" ht="15" customHeight="1"/>
    <row r="48288" ht="15" customHeight="1"/>
    <row r="48289" ht="15" customHeight="1"/>
    <row r="48290" ht="15" customHeight="1"/>
    <row r="48291" ht="15" customHeight="1"/>
    <row r="48292" ht="15" customHeight="1"/>
    <row r="48293" ht="15" customHeight="1"/>
    <row r="48294" ht="15" customHeight="1"/>
    <row r="48295" ht="15" customHeight="1"/>
    <row r="48296" ht="15" customHeight="1"/>
    <row r="48297" ht="15" customHeight="1"/>
    <row r="48298" ht="15" customHeight="1"/>
    <row r="48299" ht="15" customHeight="1"/>
    <row r="48300" ht="15" customHeight="1"/>
    <row r="48301" ht="15" customHeight="1"/>
    <row r="48302" ht="15" customHeight="1"/>
    <row r="48303" ht="15" customHeight="1"/>
    <row r="48304" ht="15" customHeight="1"/>
    <row r="48305" ht="15" customHeight="1"/>
    <row r="48306" ht="15" customHeight="1"/>
    <row r="48307" ht="15" customHeight="1"/>
    <row r="48308" ht="15" customHeight="1"/>
    <row r="48309" ht="15" customHeight="1"/>
    <row r="48310" ht="15" customHeight="1"/>
    <row r="48311" ht="15" customHeight="1"/>
    <row r="48312" ht="15" customHeight="1"/>
    <row r="48313" ht="15" customHeight="1"/>
    <row r="48314" ht="15" customHeight="1"/>
    <row r="48315" ht="15" customHeight="1"/>
    <row r="48316" ht="15" customHeight="1"/>
    <row r="48317" ht="15" customHeight="1"/>
    <row r="48318" ht="15" customHeight="1"/>
    <row r="48319" ht="15" customHeight="1"/>
    <row r="48320" ht="15" customHeight="1"/>
    <row r="48321" ht="15" customHeight="1"/>
    <row r="48322" ht="15" customHeight="1"/>
    <row r="48323" ht="15" customHeight="1"/>
    <row r="48324" ht="15" customHeight="1"/>
    <row r="48325" ht="15" customHeight="1"/>
    <row r="48326" ht="15" customHeight="1"/>
    <row r="48327" ht="15" customHeight="1"/>
    <row r="48328" ht="15" customHeight="1"/>
    <row r="48329" ht="15" customHeight="1"/>
    <row r="48330" ht="15" customHeight="1"/>
    <row r="48331" ht="15" customHeight="1"/>
    <row r="48332" ht="15" customHeight="1"/>
    <row r="48333" ht="15" customHeight="1"/>
    <row r="48334" ht="15" customHeight="1"/>
    <row r="48335" ht="15" customHeight="1"/>
    <row r="48336" ht="15" customHeight="1"/>
    <row r="48337" ht="15" customHeight="1"/>
    <row r="48338" ht="15" customHeight="1"/>
    <row r="48339" ht="15" customHeight="1"/>
    <row r="48340" ht="15" customHeight="1"/>
    <row r="48341" ht="15" customHeight="1"/>
    <row r="48342" ht="15" customHeight="1"/>
    <row r="48343" ht="15" customHeight="1"/>
    <row r="48344" ht="15" customHeight="1"/>
    <row r="48345" ht="15" customHeight="1"/>
    <row r="48346" ht="15" customHeight="1"/>
    <row r="48347" ht="15" customHeight="1"/>
    <row r="48348" ht="15" customHeight="1"/>
    <row r="48349" ht="15" customHeight="1"/>
    <row r="48350" ht="15" customHeight="1"/>
    <row r="48351" ht="15" customHeight="1"/>
    <row r="48352" ht="15" customHeight="1"/>
    <row r="48353" ht="15" customHeight="1"/>
    <row r="48354" ht="15" customHeight="1"/>
    <row r="48355" ht="15" customHeight="1"/>
    <row r="48356" ht="15" customHeight="1"/>
    <row r="48357" ht="15" customHeight="1"/>
    <row r="48358" ht="15" customHeight="1"/>
    <row r="48359" ht="15" customHeight="1"/>
    <row r="48360" ht="15" customHeight="1"/>
    <row r="48361" ht="15" customHeight="1"/>
    <row r="48362" ht="15" customHeight="1"/>
    <row r="48363" ht="15" customHeight="1"/>
    <row r="48364" ht="15" customHeight="1"/>
    <row r="48365" ht="15" customHeight="1"/>
    <row r="48366" ht="15" customHeight="1"/>
    <row r="48367" ht="15" customHeight="1"/>
    <row r="48368" ht="15" customHeight="1"/>
    <row r="48369" ht="15" customHeight="1"/>
    <row r="48370" ht="15" customHeight="1"/>
    <row r="48371" ht="15" customHeight="1"/>
    <row r="48372" ht="15" customHeight="1"/>
    <row r="48373" ht="15" customHeight="1"/>
    <row r="48374" ht="15" customHeight="1"/>
    <row r="48375" ht="15" customHeight="1"/>
    <row r="48376" ht="15" customHeight="1"/>
    <row r="48377" ht="15" customHeight="1"/>
    <row r="48378" ht="15" customHeight="1"/>
    <row r="48379" ht="15" customHeight="1"/>
    <row r="48380" ht="15" customHeight="1"/>
    <row r="48381" ht="15" customHeight="1"/>
    <row r="48382" ht="15" customHeight="1"/>
    <row r="48383" ht="15" customHeight="1"/>
    <row r="48384" ht="15" customHeight="1"/>
    <row r="48385" ht="15" customHeight="1"/>
    <row r="48386" ht="15" customHeight="1"/>
    <row r="48387" ht="15" customHeight="1"/>
    <row r="48388" ht="15" customHeight="1"/>
    <row r="48389" ht="15" customHeight="1"/>
    <row r="48390" ht="15" customHeight="1"/>
    <row r="48391" ht="15" customHeight="1"/>
    <row r="48392" ht="15" customHeight="1"/>
    <row r="48393" ht="15" customHeight="1"/>
    <row r="48394" ht="15" customHeight="1"/>
    <row r="48395" ht="15" customHeight="1"/>
    <row r="48396" ht="15" customHeight="1"/>
    <row r="48397" ht="15" customHeight="1"/>
    <row r="48398" ht="15" customHeight="1"/>
    <row r="48399" ht="15" customHeight="1"/>
    <row r="48400" ht="15" customHeight="1"/>
    <row r="48401" ht="15" customHeight="1"/>
    <row r="48402" ht="15" customHeight="1"/>
    <row r="48403" ht="15" customHeight="1"/>
    <row r="48404" ht="15" customHeight="1"/>
    <row r="48405" ht="15" customHeight="1"/>
    <row r="48406" ht="15" customHeight="1"/>
    <row r="48407" ht="15" customHeight="1"/>
    <row r="48408" ht="15" customHeight="1"/>
    <row r="48409" ht="15" customHeight="1"/>
    <row r="48410" ht="15" customHeight="1"/>
    <row r="48411" ht="15" customHeight="1"/>
    <row r="48412" ht="15" customHeight="1"/>
    <row r="48413" ht="15" customHeight="1"/>
    <row r="48414" ht="15" customHeight="1"/>
    <row r="48415" ht="15" customHeight="1"/>
    <row r="48416" ht="15" customHeight="1"/>
    <row r="48417" ht="15" customHeight="1"/>
    <row r="48418" ht="15" customHeight="1"/>
    <row r="48419" ht="15" customHeight="1"/>
    <row r="48420" ht="15" customHeight="1"/>
    <row r="48421" ht="15" customHeight="1"/>
    <row r="48422" ht="15" customHeight="1"/>
    <row r="48423" ht="15" customHeight="1"/>
    <row r="48424" ht="15" customHeight="1"/>
    <row r="48425" ht="15" customHeight="1"/>
    <row r="48426" ht="15" customHeight="1"/>
    <row r="48427" ht="15" customHeight="1"/>
    <row r="48428" ht="15" customHeight="1"/>
    <row r="48429" ht="15" customHeight="1"/>
    <row r="48430" ht="15" customHeight="1"/>
    <row r="48431" ht="15" customHeight="1"/>
    <row r="48432" ht="15" customHeight="1"/>
    <row r="48433" ht="15" customHeight="1"/>
    <row r="48434" ht="15" customHeight="1"/>
    <row r="48435" ht="15" customHeight="1"/>
    <row r="48436" ht="15" customHeight="1"/>
    <row r="48437" ht="15" customHeight="1"/>
    <row r="48438" ht="15" customHeight="1"/>
    <row r="48439" ht="15" customHeight="1"/>
    <row r="48440" ht="15" customHeight="1"/>
    <row r="48441" ht="15" customHeight="1"/>
    <row r="48442" ht="15" customHeight="1"/>
    <row r="48443" ht="15" customHeight="1"/>
    <row r="48444" ht="15" customHeight="1"/>
    <row r="48445" ht="15" customHeight="1"/>
    <row r="48446" ht="15" customHeight="1"/>
    <row r="48447" ht="15" customHeight="1"/>
    <row r="48448" ht="15" customHeight="1"/>
    <row r="48449" ht="15" customHeight="1"/>
    <row r="48450" ht="15" customHeight="1"/>
    <row r="48451" ht="15" customHeight="1"/>
    <row r="48452" ht="15" customHeight="1"/>
    <row r="48453" ht="15" customHeight="1"/>
    <row r="48454" ht="15" customHeight="1"/>
    <row r="48455" ht="15" customHeight="1"/>
    <row r="48456" ht="15" customHeight="1"/>
    <row r="48457" ht="15" customHeight="1"/>
    <row r="48458" ht="15" customHeight="1"/>
    <row r="48459" ht="15" customHeight="1"/>
    <row r="48460" ht="15" customHeight="1"/>
    <row r="48461" ht="15" customHeight="1"/>
    <row r="48462" ht="15" customHeight="1"/>
    <row r="48463" ht="15" customHeight="1"/>
    <row r="48464" ht="15" customHeight="1"/>
    <row r="48465" ht="15" customHeight="1"/>
    <row r="48466" ht="15" customHeight="1"/>
    <row r="48467" ht="15" customHeight="1"/>
    <row r="48468" ht="15" customHeight="1"/>
    <row r="48469" ht="15" customHeight="1"/>
    <row r="48470" ht="15" customHeight="1"/>
    <row r="48471" ht="15" customHeight="1"/>
    <row r="48472" ht="15" customHeight="1"/>
    <row r="48473" ht="15" customHeight="1"/>
    <row r="48474" ht="15" customHeight="1"/>
    <row r="48475" ht="15" customHeight="1"/>
    <row r="48476" ht="15" customHeight="1"/>
    <row r="48477" ht="15" customHeight="1"/>
    <row r="48478" ht="15" customHeight="1"/>
    <row r="48479" ht="15" customHeight="1"/>
    <row r="48480" ht="15" customHeight="1"/>
    <row r="48481" ht="15" customHeight="1"/>
    <row r="48482" ht="15" customHeight="1"/>
    <row r="48483" ht="15" customHeight="1"/>
    <row r="48484" ht="15" customHeight="1"/>
    <row r="48485" ht="15" customHeight="1"/>
    <row r="48486" ht="15" customHeight="1"/>
    <row r="48487" ht="15" customHeight="1"/>
    <row r="48488" ht="15" customHeight="1"/>
    <row r="48489" ht="15" customHeight="1"/>
    <row r="48490" ht="15" customHeight="1"/>
    <row r="48491" ht="15" customHeight="1"/>
    <row r="48492" ht="15" customHeight="1"/>
    <row r="48493" ht="15" customHeight="1"/>
    <row r="48494" ht="15" customHeight="1"/>
    <row r="48495" ht="15" customHeight="1"/>
    <row r="48496" ht="15" customHeight="1"/>
    <row r="48497" ht="15" customHeight="1"/>
    <row r="48498" ht="15" customHeight="1"/>
    <row r="48499" ht="15" customHeight="1"/>
    <row r="48500" ht="15" customHeight="1"/>
    <row r="48501" ht="15" customHeight="1"/>
    <row r="48502" ht="15" customHeight="1"/>
    <row r="48503" ht="15" customHeight="1"/>
    <row r="48504" ht="15" customHeight="1"/>
    <row r="48505" ht="15" customHeight="1"/>
    <row r="48506" ht="15" customHeight="1"/>
    <row r="48507" ht="15" customHeight="1"/>
    <row r="48508" ht="15" customHeight="1"/>
    <row r="48509" ht="15" customHeight="1"/>
    <row r="48510" ht="15" customHeight="1"/>
    <row r="48511" ht="15" customHeight="1"/>
    <row r="48512" ht="15" customHeight="1"/>
    <row r="48513" ht="15" customHeight="1"/>
    <row r="48514" ht="15" customHeight="1"/>
    <row r="48515" ht="15" customHeight="1"/>
    <row r="48516" ht="15" customHeight="1"/>
    <row r="48517" ht="15" customHeight="1"/>
    <row r="48518" ht="15" customHeight="1"/>
    <row r="48519" ht="15" customHeight="1"/>
    <row r="48520" ht="15" customHeight="1"/>
    <row r="48521" ht="15" customHeight="1"/>
    <row r="48522" ht="15" customHeight="1"/>
    <row r="48523" ht="15" customHeight="1"/>
    <row r="48524" ht="15" customHeight="1"/>
    <row r="48525" ht="15" customHeight="1"/>
    <row r="48526" ht="15" customHeight="1"/>
    <row r="48527" ht="15" customHeight="1"/>
    <row r="48528" ht="15" customHeight="1"/>
    <row r="48529" ht="15" customHeight="1"/>
    <row r="48530" ht="15" customHeight="1"/>
    <row r="48531" ht="15" customHeight="1"/>
    <row r="48532" ht="15" customHeight="1"/>
    <row r="48533" ht="15" customHeight="1"/>
    <row r="48534" ht="15" customHeight="1"/>
    <row r="48535" ht="15" customHeight="1"/>
    <row r="48536" ht="15" customHeight="1"/>
    <row r="48537" ht="15" customHeight="1"/>
    <row r="48538" ht="15" customHeight="1"/>
    <row r="48539" ht="15" customHeight="1"/>
    <row r="48540" ht="15" customHeight="1"/>
    <row r="48541" ht="15" customHeight="1"/>
    <row r="48542" ht="15" customHeight="1"/>
    <row r="48543" ht="15" customHeight="1"/>
    <row r="48544" ht="15" customHeight="1"/>
    <row r="48545" ht="15" customHeight="1"/>
    <row r="48546" ht="15" customHeight="1"/>
    <row r="48547" ht="15" customHeight="1"/>
    <row r="48548" ht="15" customHeight="1"/>
    <row r="48549" ht="15" customHeight="1"/>
    <row r="48550" ht="15" customHeight="1"/>
    <row r="48551" ht="15" customHeight="1"/>
    <row r="48552" ht="15" customHeight="1"/>
    <row r="48553" ht="15" customHeight="1"/>
    <row r="48554" ht="15" customHeight="1"/>
    <row r="48555" ht="15" customHeight="1"/>
    <row r="48556" ht="15" customHeight="1"/>
    <row r="48557" ht="15" customHeight="1"/>
    <row r="48558" ht="15" customHeight="1"/>
    <row r="48559" ht="15" customHeight="1"/>
    <row r="48560" ht="15" customHeight="1"/>
    <row r="48561" ht="15" customHeight="1"/>
    <row r="48562" ht="15" customHeight="1"/>
    <row r="48563" ht="15" customHeight="1"/>
    <row r="48564" ht="15" customHeight="1"/>
    <row r="48565" ht="15" customHeight="1"/>
    <row r="48566" ht="15" customHeight="1"/>
    <row r="48567" ht="15" customHeight="1"/>
    <row r="48568" ht="15" customHeight="1"/>
    <row r="48569" ht="15" customHeight="1"/>
    <row r="48570" ht="15" customHeight="1"/>
    <row r="48571" ht="15" customHeight="1"/>
    <row r="48572" ht="15" customHeight="1"/>
    <row r="48573" ht="15" customHeight="1"/>
    <row r="48574" ht="15" customHeight="1"/>
    <row r="48575" ht="15" customHeight="1"/>
    <row r="48576" ht="15" customHeight="1"/>
    <row r="48577" ht="15" customHeight="1"/>
    <row r="48578" ht="15" customHeight="1"/>
    <row r="48579" ht="15" customHeight="1"/>
    <row r="48580" ht="15" customHeight="1"/>
    <row r="48581" ht="15" customHeight="1"/>
    <row r="48582" ht="15" customHeight="1"/>
    <row r="48583" ht="15" customHeight="1"/>
    <row r="48584" ht="15" customHeight="1"/>
    <row r="48585" ht="15" customHeight="1"/>
    <row r="48586" ht="15" customHeight="1"/>
    <row r="48587" ht="15" customHeight="1"/>
    <row r="48588" ht="15" customHeight="1"/>
    <row r="48589" ht="15" customHeight="1"/>
    <row r="48590" ht="15" customHeight="1"/>
    <row r="48591" ht="15" customHeight="1"/>
    <row r="48592" ht="15" customHeight="1"/>
    <row r="48593" ht="15" customHeight="1"/>
    <row r="48594" ht="15" customHeight="1"/>
    <row r="48595" ht="15" customHeight="1"/>
    <row r="48596" ht="15" customHeight="1"/>
    <row r="48597" ht="15" customHeight="1"/>
    <row r="48598" ht="15" customHeight="1"/>
    <row r="48599" ht="15" customHeight="1"/>
    <row r="48600" ht="15" customHeight="1"/>
    <row r="48601" ht="15" customHeight="1"/>
    <row r="48602" ht="15" customHeight="1"/>
    <row r="48603" ht="15" customHeight="1"/>
    <row r="48604" ht="15" customHeight="1"/>
    <row r="48605" ht="15" customHeight="1"/>
    <row r="48606" ht="15" customHeight="1"/>
    <row r="48607" ht="15" customHeight="1"/>
    <row r="48608" ht="15" customHeight="1"/>
    <row r="48609" ht="15" customHeight="1"/>
    <row r="48610" ht="15" customHeight="1"/>
    <row r="48611" ht="15" customHeight="1"/>
    <row r="48612" ht="15" customHeight="1"/>
    <row r="48613" ht="15" customHeight="1"/>
    <row r="48614" ht="15" customHeight="1"/>
    <row r="48615" ht="15" customHeight="1"/>
    <row r="48616" ht="15" customHeight="1"/>
    <row r="48617" ht="15" customHeight="1"/>
    <row r="48618" ht="15" customHeight="1"/>
    <row r="48619" ht="15" customHeight="1"/>
    <row r="48620" ht="15" customHeight="1"/>
    <row r="48621" ht="15" customHeight="1"/>
    <row r="48622" ht="15" customHeight="1"/>
    <row r="48623" ht="15" customHeight="1"/>
    <row r="48624" ht="15" customHeight="1"/>
    <row r="48625" ht="15" customHeight="1"/>
    <row r="48626" ht="15" customHeight="1"/>
    <row r="48627" ht="15" customHeight="1"/>
    <row r="48628" ht="15" customHeight="1"/>
    <row r="48629" ht="15" customHeight="1"/>
    <row r="48630" ht="15" customHeight="1"/>
    <row r="48631" ht="15" customHeight="1"/>
    <row r="48632" ht="15" customHeight="1"/>
    <row r="48633" ht="15" customHeight="1"/>
    <row r="48634" ht="15" customHeight="1"/>
    <row r="48635" ht="15" customHeight="1"/>
    <row r="48636" ht="15" customHeight="1"/>
    <row r="48637" ht="15" customHeight="1"/>
    <row r="48638" ht="15" customHeight="1"/>
    <row r="48639" ht="15" customHeight="1"/>
    <row r="48640" ht="15" customHeight="1"/>
    <row r="48641" ht="15" customHeight="1"/>
    <row r="48642" ht="15" customHeight="1"/>
    <row r="48643" ht="15" customHeight="1"/>
    <row r="48644" ht="15" customHeight="1"/>
    <row r="48645" ht="15" customHeight="1"/>
    <row r="48646" ht="15" customHeight="1"/>
    <row r="48647" ht="15" customHeight="1"/>
    <row r="48648" ht="15" customHeight="1"/>
    <row r="48649" ht="15" customHeight="1"/>
    <row r="48650" ht="15" customHeight="1"/>
    <row r="48651" ht="15" customHeight="1"/>
    <row r="48652" ht="15" customHeight="1"/>
    <row r="48653" ht="15" customHeight="1"/>
    <row r="48654" ht="15" customHeight="1"/>
    <row r="48655" ht="15" customHeight="1"/>
    <row r="48656" ht="15" customHeight="1"/>
    <row r="48657" ht="15" customHeight="1"/>
    <row r="48658" ht="15" customHeight="1"/>
    <row r="48659" ht="15" customHeight="1"/>
    <row r="48660" ht="15" customHeight="1"/>
    <row r="48661" ht="15" customHeight="1"/>
    <row r="48662" ht="15" customHeight="1"/>
    <row r="48663" ht="15" customHeight="1"/>
    <row r="48664" ht="15" customHeight="1"/>
    <row r="48665" ht="15" customHeight="1"/>
    <row r="48666" ht="15" customHeight="1"/>
    <row r="48667" ht="15" customHeight="1"/>
    <row r="48668" ht="15" customHeight="1"/>
    <row r="48669" ht="15" customHeight="1"/>
    <row r="48670" ht="15" customHeight="1"/>
    <row r="48671" ht="15" customHeight="1"/>
    <row r="48672" ht="15" customHeight="1"/>
    <row r="48673" ht="15" customHeight="1"/>
    <row r="48674" ht="15" customHeight="1"/>
    <row r="48675" ht="15" customHeight="1"/>
    <row r="48676" ht="15" customHeight="1"/>
    <row r="48677" ht="15" customHeight="1"/>
    <row r="48678" ht="15" customHeight="1"/>
    <row r="48679" ht="15" customHeight="1"/>
    <row r="48680" ht="15" customHeight="1"/>
    <row r="48681" ht="15" customHeight="1"/>
    <row r="48682" ht="15" customHeight="1"/>
    <row r="48683" ht="15" customHeight="1"/>
    <row r="48684" ht="15" customHeight="1"/>
    <row r="48685" ht="15" customHeight="1"/>
    <row r="48686" ht="15" customHeight="1"/>
    <row r="48687" ht="15" customHeight="1"/>
    <row r="48688" ht="15" customHeight="1"/>
    <row r="48689" ht="15" customHeight="1"/>
    <row r="48690" ht="15" customHeight="1"/>
    <row r="48691" ht="15" customHeight="1"/>
    <row r="48692" ht="15" customHeight="1"/>
    <row r="48693" ht="15" customHeight="1"/>
    <row r="48694" ht="15" customHeight="1"/>
    <row r="48695" ht="15" customHeight="1"/>
    <row r="48696" ht="15" customHeight="1"/>
    <row r="48697" ht="15" customHeight="1"/>
    <row r="48698" ht="15" customHeight="1"/>
    <row r="48699" ht="15" customHeight="1"/>
    <row r="48700" ht="15" customHeight="1"/>
    <row r="48701" ht="15" customHeight="1"/>
    <row r="48702" ht="15" customHeight="1"/>
    <row r="48703" ht="15" customHeight="1"/>
    <row r="48704" ht="15" customHeight="1"/>
    <row r="48705" ht="15" customHeight="1"/>
    <row r="48706" ht="15" customHeight="1"/>
    <row r="48707" ht="15" customHeight="1"/>
    <row r="48708" ht="15" customHeight="1"/>
    <row r="48709" ht="15" customHeight="1"/>
    <row r="48710" ht="15" customHeight="1"/>
    <row r="48711" ht="15" customHeight="1"/>
    <row r="48712" ht="15" customHeight="1"/>
    <row r="48713" ht="15" customHeight="1"/>
    <row r="48714" ht="15" customHeight="1"/>
    <row r="48715" ht="15" customHeight="1"/>
    <row r="48716" ht="15" customHeight="1"/>
    <row r="48717" ht="15" customHeight="1"/>
    <row r="48718" ht="15" customHeight="1"/>
    <row r="48719" ht="15" customHeight="1"/>
    <row r="48720" ht="15" customHeight="1"/>
    <row r="48721" ht="15" customHeight="1"/>
    <row r="48722" ht="15" customHeight="1"/>
    <row r="48723" ht="15" customHeight="1"/>
    <row r="48724" ht="15" customHeight="1"/>
    <row r="48725" ht="15" customHeight="1"/>
    <row r="48726" ht="15" customHeight="1"/>
    <row r="48727" ht="15" customHeight="1"/>
    <row r="48728" ht="15" customHeight="1"/>
    <row r="48729" ht="15" customHeight="1"/>
    <row r="48730" ht="15" customHeight="1"/>
    <row r="48731" ht="15" customHeight="1"/>
    <row r="48732" ht="15" customHeight="1"/>
    <row r="48733" ht="15" customHeight="1"/>
    <row r="48734" ht="15" customHeight="1"/>
    <row r="48735" ht="15" customHeight="1"/>
    <row r="48736" ht="15" customHeight="1"/>
    <row r="48737" ht="15" customHeight="1"/>
    <row r="48738" ht="15" customHeight="1"/>
    <row r="48739" ht="15" customHeight="1"/>
    <row r="48740" ht="15" customHeight="1"/>
    <row r="48741" ht="15" customHeight="1"/>
    <row r="48742" ht="15" customHeight="1"/>
    <row r="48743" ht="15" customHeight="1"/>
    <row r="48744" ht="15" customHeight="1"/>
    <row r="48745" ht="15" customHeight="1"/>
    <row r="48746" ht="15" customHeight="1"/>
    <row r="48747" ht="15" customHeight="1"/>
    <row r="48748" ht="15" customHeight="1"/>
    <row r="48749" ht="15" customHeight="1"/>
    <row r="48750" ht="15" customHeight="1"/>
    <row r="48751" ht="15" customHeight="1"/>
    <row r="48752" ht="15" customHeight="1"/>
    <row r="48753" ht="15" customHeight="1"/>
    <row r="48754" ht="15" customHeight="1"/>
    <row r="48755" ht="15" customHeight="1"/>
    <row r="48756" ht="15" customHeight="1"/>
    <row r="48757" ht="15" customHeight="1"/>
    <row r="48758" ht="15" customHeight="1"/>
    <row r="48759" ht="15" customHeight="1"/>
    <row r="48760" ht="15" customHeight="1"/>
    <row r="48761" ht="15" customHeight="1"/>
    <row r="48762" ht="15" customHeight="1"/>
    <row r="48763" ht="15" customHeight="1"/>
    <row r="48764" ht="15" customHeight="1"/>
    <row r="48765" ht="15" customHeight="1"/>
    <row r="48766" ht="15" customHeight="1"/>
    <row r="48767" ht="15" customHeight="1"/>
    <row r="48768" ht="15" customHeight="1"/>
    <row r="48769" ht="15" customHeight="1"/>
    <row r="48770" ht="15" customHeight="1"/>
    <row r="48771" ht="15" customHeight="1"/>
    <row r="48772" ht="15" customHeight="1"/>
    <row r="48773" ht="15" customHeight="1"/>
    <row r="48774" ht="15" customHeight="1"/>
    <row r="48775" ht="15" customHeight="1"/>
    <row r="48776" ht="15" customHeight="1"/>
    <row r="48777" ht="15" customHeight="1"/>
    <row r="48778" ht="15" customHeight="1"/>
    <row r="48779" ht="15" customHeight="1"/>
    <row r="48780" ht="15" customHeight="1"/>
    <row r="48781" ht="15" customHeight="1"/>
    <row r="48782" ht="15" customHeight="1"/>
    <row r="48783" ht="15" customHeight="1"/>
    <row r="48784" ht="15" customHeight="1"/>
    <row r="48785" ht="15" customHeight="1"/>
    <row r="48786" ht="15" customHeight="1"/>
    <row r="48787" ht="15" customHeight="1"/>
    <row r="48788" ht="15" customHeight="1"/>
    <row r="48789" ht="15" customHeight="1"/>
    <row r="48790" ht="15" customHeight="1"/>
    <row r="48791" ht="15" customHeight="1"/>
    <row r="48792" ht="15" customHeight="1"/>
    <row r="48793" ht="15" customHeight="1"/>
    <row r="48794" ht="15" customHeight="1"/>
    <row r="48795" ht="15" customHeight="1"/>
    <row r="48796" ht="15" customHeight="1"/>
    <row r="48797" ht="15" customHeight="1"/>
    <row r="48798" ht="15" customHeight="1"/>
    <row r="48799" ht="15" customHeight="1"/>
    <row r="48800" ht="15" customHeight="1"/>
    <row r="48801" ht="15" customHeight="1"/>
    <row r="48802" ht="15" customHeight="1"/>
    <row r="48803" ht="15" customHeight="1"/>
    <row r="48804" ht="15" customHeight="1"/>
    <row r="48805" ht="15" customHeight="1"/>
    <row r="48806" ht="15" customHeight="1"/>
    <row r="48807" ht="15" customHeight="1"/>
    <row r="48808" ht="15" customHeight="1"/>
    <row r="48809" ht="15" customHeight="1"/>
    <row r="48810" ht="15" customHeight="1"/>
    <row r="48811" ht="15" customHeight="1"/>
    <row r="48812" ht="15" customHeight="1"/>
    <row r="48813" ht="15" customHeight="1"/>
    <row r="48814" ht="15" customHeight="1"/>
    <row r="48815" ht="15" customHeight="1"/>
    <row r="48816" ht="15" customHeight="1"/>
    <row r="48817" ht="15" customHeight="1"/>
    <row r="48818" ht="15" customHeight="1"/>
    <row r="48819" ht="15" customHeight="1"/>
    <row r="48820" ht="15" customHeight="1"/>
    <row r="48821" ht="15" customHeight="1"/>
    <row r="48822" ht="15" customHeight="1"/>
    <row r="48823" ht="15" customHeight="1"/>
    <row r="48824" ht="15" customHeight="1"/>
    <row r="48825" ht="15" customHeight="1"/>
    <row r="48826" ht="15" customHeight="1"/>
    <row r="48827" ht="15" customHeight="1"/>
    <row r="48828" ht="15" customHeight="1"/>
    <row r="48829" ht="15" customHeight="1"/>
    <row r="48830" ht="15" customHeight="1"/>
    <row r="48831" ht="15" customHeight="1"/>
    <row r="48832" ht="15" customHeight="1"/>
    <row r="48833" ht="15" customHeight="1"/>
    <row r="48834" ht="15" customHeight="1"/>
    <row r="48835" ht="15" customHeight="1"/>
    <row r="48836" ht="15" customHeight="1"/>
    <row r="48837" ht="15" customHeight="1"/>
    <row r="48838" ht="15" customHeight="1"/>
    <row r="48839" ht="15" customHeight="1"/>
    <row r="48840" ht="15" customHeight="1"/>
    <row r="48841" ht="15" customHeight="1"/>
    <row r="48842" ht="15" customHeight="1"/>
    <row r="48843" ht="15" customHeight="1"/>
    <row r="48844" ht="15" customHeight="1"/>
    <row r="48845" ht="15" customHeight="1"/>
    <row r="48846" ht="15" customHeight="1"/>
    <row r="48847" ht="15" customHeight="1"/>
    <row r="48848" ht="15" customHeight="1"/>
    <row r="48849" ht="15" customHeight="1"/>
    <row r="48850" ht="15" customHeight="1"/>
    <row r="48851" ht="15" customHeight="1"/>
    <row r="48852" ht="15" customHeight="1"/>
    <row r="48853" ht="15" customHeight="1"/>
    <row r="48854" ht="15" customHeight="1"/>
    <row r="48855" ht="15" customHeight="1"/>
    <row r="48856" ht="15" customHeight="1"/>
    <row r="48857" ht="15" customHeight="1"/>
    <row r="48858" ht="15" customHeight="1"/>
    <row r="48859" ht="15" customHeight="1"/>
    <row r="48860" ht="15" customHeight="1"/>
    <row r="48861" ht="15" customHeight="1"/>
    <row r="48862" ht="15" customHeight="1"/>
    <row r="48863" ht="15" customHeight="1"/>
    <row r="48864" ht="15" customHeight="1"/>
    <row r="48865" ht="15" customHeight="1"/>
    <row r="48866" ht="15" customHeight="1"/>
    <row r="48867" ht="15" customHeight="1"/>
    <row r="48868" ht="15" customHeight="1"/>
    <row r="48869" ht="15" customHeight="1"/>
    <row r="48870" ht="15" customHeight="1"/>
    <row r="48871" ht="15" customHeight="1"/>
    <row r="48872" ht="15" customHeight="1"/>
    <row r="48873" ht="15" customHeight="1"/>
    <row r="48874" ht="15" customHeight="1"/>
    <row r="48875" ht="15" customHeight="1"/>
    <row r="48876" ht="15" customHeight="1"/>
    <row r="48877" ht="15" customHeight="1"/>
    <row r="48878" ht="15" customHeight="1"/>
    <row r="48879" ht="15" customHeight="1"/>
    <row r="48880" ht="15" customHeight="1"/>
    <row r="48881" ht="15" customHeight="1"/>
    <row r="48882" ht="15" customHeight="1"/>
    <row r="48883" ht="15" customHeight="1"/>
    <row r="48884" ht="15" customHeight="1"/>
    <row r="48885" ht="15" customHeight="1"/>
    <row r="48886" ht="15" customHeight="1"/>
    <row r="48887" ht="15" customHeight="1"/>
    <row r="48888" ht="15" customHeight="1"/>
    <row r="48889" ht="15" customHeight="1"/>
    <row r="48890" ht="15" customHeight="1"/>
    <row r="48891" ht="15" customHeight="1"/>
    <row r="48892" ht="15" customHeight="1"/>
    <row r="48893" ht="15" customHeight="1"/>
    <row r="48894" ht="15" customHeight="1"/>
    <row r="48895" ht="15" customHeight="1"/>
    <row r="48896" ht="15" customHeight="1"/>
    <row r="48897" ht="15" customHeight="1"/>
    <row r="48898" ht="15" customHeight="1"/>
    <row r="48899" ht="15" customHeight="1"/>
    <row r="48900" ht="15" customHeight="1"/>
    <row r="48901" ht="15" customHeight="1"/>
    <row r="48902" ht="15" customHeight="1"/>
    <row r="48903" ht="15" customHeight="1"/>
    <row r="48904" ht="15" customHeight="1"/>
    <row r="48905" ht="15" customHeight="1"/>
    <row r="48906" ht="15" customHeight="1"/>
    <row r="48907" ht="15" customHeight="1"/>
    <row r="48908" ht="15" customHeight="1"/>
    <row r="48909" ht="15" customHeight="1"/>
    <row r="48910" ht="15" customHeight="1"/>
    <row r="48911" ht="15" customHeight="1"/>
    <row r="48912" ht="15" customHeight="1"/>
    <row r="48913" ht="15" customHeight="1"/>
    <row r="48914" ht="15" customHeight="1"/>
    <row r="48915" ht="15" customHeight="1"/>
    <row r="48916" ht="15" customHeight="1"/>
    <row r="48917" ht="15" customHeight="1"/>
    <row r="48918" ht="15" customHeight="1"/>
    <row r="48919" ht="15" customHeight="1"/>
    <row r="48920" ht="15" customHeight="1"/>
    <row r="48921" ht="15" customHeight="1"/>
    <row r="48922" ht="15" customHeight="1"/>
    <row r="48923" ht="15" customHeight="1"/>
    <row r="48924" ht="15" customHeight="1"/>
    <row r="48925" ht="15" customHeight="1"/>
    <row r="48926" ht="15" customHeight="1"/>
    <row r="48927" ht="15" customHeight="1"/>
    <row r="48928" ht="15" customHeight="1"/>
    <row r="48929" ht="15" customHeight="1"/>
    <row r="48930" ht="15" customHeight="1"/>
    <row r="48931" ht="15" customHeight="1"/>
    <row r="48932" ht="15" customHeight="1"/>
    <row r="48933" ht="15" customHeight="1"/>
    <row r="48934" ht="15" customHeight="1"/>
    <row r="48935" ht="15" customHeight="1"/>
    <row r="48936" ht="15" customHeight="1"/>
    <row r="48937" ht="15" customHeight="1"/>
    <row r="48938" ht="15" customHeight="1"/>
    <row r="48939" ht="15" customHeight="1"/>
    <row r="48940" ht="15" customHeight="1"/>
    <row r="48941" ht="15" customHeight="1"/>
    <row r="48942" ht="15" customHeight="1"/>
    <row r="48943" ht="15" customHeight="1"/>
    <row r="48944" ht="15" customHeight="1"/>
    <row r="48945" ht="15" customHeight="1"/>
    <row r="48946" ht="15" customHeight="1"/>
    <row r="48947" ht="15" customHeight="1"/>
    <row r="48948" ht="15" customHeight="1"/>
    <row r="48949" ht="15" customHeight="1"/>
    <row r="48950" ht="15" customHeight="1"/>
    <row r="48951" ht="15" customHeight="1"/>
    <row r="48952" ht="15" customHeight="1"/>
    <row r="48953" ht="15" customHeight="1"/>
    <row r="48954" ht="15" customHeight="1"/>
    <row r="48955" ht="15" customHeight="1"/>
    <row r="48956" ht="15" customHeight="1"/>
    <row r="48957" ht="15" customHeight="1"/>
    <row r="48958" ht="15" customHeight="1"/>
    <row r="48959" ht="15" customHeight="1"/>
    <row r="48960" ht="15" customHeight="1"/>
    <row r="48961" ht="15" customHeight="1"/>
    <row r="48962" ht="15" customHeight="1"/>
    <row r="48963" ht="15" customHeight="1"/>
    <row r="48964" ht="15" customHeight="1"/>
    <row r="48965" ht="15" customHeight="1"/>
    <row r="48966" ht="15" customHeight="1"/>
    <row r="48967" ht="15" customHeight="1"/>
    <row r="48968" ht="15" customHeight="1"/>
    <row r="48969" ht="15" customHeight="1"/>
    <row r="48970" ht="15" customHeight="1"/>
    <row r="48971" ht="15" customHeight="1"/>
    <row r="48972" ht="15" customHeight="1"/>
    <row r="48973" ht="15" customHeight="1"/>
    <row r="48974" ht="15" customHeight="1"/>
    <row r="48975" ht="15" customHeight="1"/>
    <row r="48976" ht="15" customHeight="1"/>
    <row r="48977" ht="15" customHeight="1"/>
    <row r="48978" ht="15" customHeight="1"/>
    <row r="48979" ht="15" customHeight="1"/>
    <row r="48980" ht="15" customHeight="1"/>
    <row r="48981" ht="15" customHeight="1"/>
    <row r="48982" ht="15" customHeight="1"/>
    <row r="48983" ht="15" customHeight="1"/>
    <row r="48984" ht="15" customHeight="1"/>
    <row r="48985" ht="15" customHeight="1"/>
    <row r="48986" ht="15" customHeight="1"/>
    <row r="48987" ht="15" customHeight="1"/>
    <row r="48988" ht="15" customHeight="1"/>
    <row r="48989" ht="15" customHeight="1"/>
    <row r="48990" ht="15" customHeight="1"/>
    <row r="48991" ht="15" customHeight="1"/>
    <row r="48992" ht="15" customHeight="1"/>
    <row r="48993" ht="15" customHeight="1"/>
    <row r="48994" ht="15" customHeight="1"/>
    <row r="48995" ht="15" customHeight="1"/>
    <row r="48996" ht="15" customHeight="1"/>
    <row r="48997" ht="15" customHeight="1"/>
    <row r="48998" ht="15" customHeight="1"/>
    <row r="48999" ht="15" customHeight="1"/>
    <row r="49000" ht="15" customHeight="1"/>
    <row r="49001" ht="15" customHeight="1"/>
    <row r="49002" ht="15" customHeight="1"/>
    <row r="49003" ht="15" customHeight="1"/>
    <row r="49004" ht="15" customHeight="1"/>
    <row r="49005" ht="15" customHeight="1"/>
    <row r="49006" ht="15" customHeight="1"/>
    <row r="49007" ht="15" customHeight="1"/>
    <row r="49008" ht="15" customHeight="1"/>
    <row r="49009" ht="15" customHeight="1"/>
    <row r="49010" ht="15" customHeight="1"/>
    <row r="49011" ht="15" customHeight="1"/>
    <row r="49012" ht="15" customHeight="1"/>
    <row r="49013" ht="15" customHeight="1"/>
    <row r="49014" ht="15" customHeight="1"/>
    <row r="49015" ht="15" customHeight="1"/>
    <row r="49016" ht="15" customHeight="1"/>
    <row r="49017" ht="15" customHeight="1"/>
    <row r="49018" ht="15" customHeight="1"/>
    <row r="49019" ht="15" customHeight="1"/>
    <row r="49020" ht="15" customHeight="1"/>
    <row r="49021" ht="15" customHeight="1"/>
    <row r="49022" ht="15" customHeight="1"/>
    <row r="49023" ht="15" customHeight="1"/>
    <row r="49024" ht="15" customHeight="1"/>
    <row r="49025" ht="15" customHeight="1"/>
    <row r="49026" ht="15" customHeight="1"/>
    <row r="49027" ht="15" customHeight="1"/>
    <row r="49028" ht="15" customHeight="1"/>
    <row r="49029" ht="15" customHeight="1"/>
    <row r="49030" ht="15" customHeight="1"/>
    <row r="49031" ht="15" customHeight="1"/>
    <row r="49032" ht="15" customHeight="1"/>
    <row r="49033" ht="15" customHeight="1"/>
    <row r="49034" ht="15" customHeight="1"/>
    <row r="49035" ht="15" customHeight="1"/>
    <row r="49036" ht="15" customHeight="1"/>
    <row r="49037" ht="15" customHeight="1"/>
    <row r="49038" ht="15" customHeight="1"/>
    <row r="49039" ht="15" customHeight="1"/>
    <row r="49040" ht="15" customHeight="1"/>
    <row r="49041" ht="15" customHeight="1"/>
    <row r="49042" ht="15" customHeight="1"/>
    <row r="49043" ht="15" customHeight="1"/>
    <row r="49044" ht="15" customHeight="1"/>
    <row r="49045" ht="15" customHeight="1"/>
    <row r="49046" ht="15" customHeight="1"/>
    <row r="49047" ht="15" customHeight="1"/>
    <row r="49048" ht="15" customHeight="1"/>
    <row r="49049" ht="15" customHeight="1"/>
    <row r="49050" ht="15" customHeight="1"/>
    <row r="49051" ht="15" customHeight="1"/>
    <row r="49052" ht="15" customHeight="1"/>
    <row r="49053" ht="15" customHeight="1"/>
    <row r="49054" ht="15" customHeight="1"/>
    <row r="49055" ht="15" customHeight="1"/>
    <row r="49056" ht="15" customHeight="1"/>
    <row r="49057" ht="15" customHeight="1"/>
    <row r="49058" ht="15" customHeight="1"/>
    <row r="49059" ht="15" customHeight="1"/>
    <row r="49060" ht="15" customHeight="1"/>
    <row r="49061" ht="15" customHeight="1"/>
    <row r="49062" ht="15" customHeight="1"/>
    <row r="49063" ht="15" customHeight="1"/>
    <row r="49064" ht="15" customHeight="1"/>
    <row r="49065" ht="15" customHeight="1"/>
    <row r="49066" ht="15" customHeight="1"/>
    <row r="49067" ht="15" customHeight="1"/>
    <row r="49068" ht="15" customHeight="1"/>
    <row r="49069" ht="15" customHeight="1"/>
    <row r="49070" ht="15" customHeight="1"/>
    <row r="49071" ht="15" customHeight="1"/>
    <row r="49072" ht="15" customHeight="1"/>
    <row r="49073" ht="15" customHeight="1"/>
    <row r="49074" ht="15" customHeight="1"/>
    <row r="49075" ht="15" customHeight="1"/>
    <row r="49076" ht="15" customHeight="1"/>
    <row r="49077" ht="15" customHeight="1"/>
    <row r="49078" ht="15" customHeight="1"/>
    <row r="49079" ht="15" customHeight="1"/>
    <row r="49080" ht="15" customHeight="1"/>
    <row r="49081" ht="15" customHeight="1"/>
    <row r="49082" ht="15" customHeight="1"/>
    <row r="49083" ht="15" customHeight="1"/>
    <row r="49084" ht="15" customHeight="1"/>
    <row r="49085" ht="15" customHeight="1"/>
    <row r="49086" ht="15" customHeight="1"/>
    <row r="49087" ht="15" customHeight="1"/>
    <row r="49088" ht="15" customHeight="1"/>
    <row r="49089" ht="15" customHeight="1"/>
    <row r="49090" ht="15" customHeight="1"/>
    <row r="49091" ht="15" customHeight="1"/>
    <row r="49092" ht="15" customHeight="1"/>
    <row r="49093" ht="15" customHeight="1"/>
    <row r="49094" ht="15" customHeight="1"/>
    <row r="49095" ht="15" customHeight="1"/>
    <row r="49096" ht="15" customHeight="1"/>
    <row r="49097" ht="15" customHeight="1"/>
    <row r="49098" ht="15" customHeight="1"/>
    <row r="49099" ht="15" customHeight="1"/>
    <row r="49100" ht="15" customHeight="1"/>
    <row r="49101" ht="15" customHeight="1"/>
    <row r="49102" ht="15" customHeight="1"/>
    <row r="49103" ht="15" customHeight="1"/>
    <row r="49104" ht="15" customHeight="1"/>
    <row r="49105" ht="15" customHeight="1"/>
    <row r="49106" ht="15" customHeight="1"/>
    <row r="49107" ht="15" customHeight="1"/>
    <row r="49108" ht="15" customHeight="1"/>
    <row r="49109" ht="15" customHeight="1"/>
    <row r="49110" ht="15" customHeight="1"/>
    <row r="49111" ht="15" customHeight="1"/>
    <row r="49112" ht="15" customHeight="1"/>
    <row r="49113" ht="15" customHeight="1"/>
    <row r="49114" ht="15" customHeight="1"/>
    <row r="49115" ht="15" customHeight="1"/>
    <row r="49116" ht="15" customHeight="1"/>
    <row r="49117" ht="15" customHeight="1"/>
    <row r="49118" ht="15" customHeight="1"/>
    <row r="49119" ht="15" customHeight="1"/>
    <row r="49120" ht="15" customHeight="1"/>
    <row r="49121" ht="15" customHeight="1"/>
    <row r="49122" ht="15" customHeight="1"/>
    <row r="49123" ht="15" customHeight="1"/>
    <row r="49124" ht="15" customHeight="1"/>
    <row r="49125" ht="15" customHeight="1"/>
    <row r="49126" ht="15" customHeight="1"/>
    <row r="49127" ht="15" customHeight="1"/>
    <row r="49128" ht="15" customHeight="1"/>
    <row r="49129" ht="15" customHeight="1"/>
    <row r="49130" ht="15" customHeight="1"/>
    <row r="49131" ht="15" customHeight="1"/>
    <row r="49132" ht="15" customHeight="1"/>
    <row r="49133" ht="15" customHeight="1"/>
    <row r="49134" ht="15" customHeight="1"/>
    <row r="49135" ht="15" customHeight="1"/>
    <row r="49136" ht="15" customHeight="1"/>
    <row r="49137" ht="15" customHeight="1"/>
    <row r="49138" ht="15" customHeight="1"/>
    <row r="49139" ht="15" customHeight="1"/>
    <row r="49140" ht="15" customHeight="1"/>
    <row r="49141" ht="15" customHeight="1"/>
    <row r="49142" ht="15" customHeight="1"/>
    <row r="49143" ht="15" customHeight="1"/>
    <row r="49144" ht="15" customHeight="1"/>
    <row r="49145" ht="15" customHeight="1"/>
    <row r="49146" ht="15" customHeight="1"/>
    <row r="49147" ht="15" customHeight="1"/>
    <row r="49148" ht="15" customHeight="1"/>
    <row r="49149" ht="15" customHeight="1"/>
    <row r="49150" ht="15" customHeight="1"/>
    <row r="49151" ht="15" customHeight="1"/>
    <row r="49152" ht="15" customHeight="1"/>
    <row r="49153" ht="15" customHeight="1"/>
    <row r="49154" ht="15" customHeight="1"/>
    <row r="49155" ht="15" customHeight="1"/>
    <row r="49156" ht="15" customHeight="1"/>
    <row r="49157" ht="15" customHeight="1"/>
    <row r="49158" ht="15" customHeight="1"/>
    <row r="49159" ht="15" customHeight="1"/>
    <row r="49160" ht="15" customHeight="1"/>
    <row r="49161" ht="15" customHeight="1"/>
    <row r="49162" ht="15" customHeight="1"/>
    <row r="49163" ht="15" customHeight="1"/>
    <row r="49164" ht="15" customHeight="1"/>
    <row r="49165" ht="15" customHeight="1"/>
    <row r="49166" ht="15" customHeight="1"/>
    <row r="49167" ht="15" customHeight="1"/>
    <row r="49168" ht="15" customHeight="1"/>
    <row r="49169" ht="15" customHeight="1"/>
    <row r="49170" ht="15" customHeight="1"/>
    <row r="49171" ht="15" customHeight="1"/>
    <row r="49172" ht="15" customHeight="1"/>
    <row r="49173" ht="15" customHeight="1"/>
    <row r="49174" ht="15" customHeight="1"/>
    <row r="49175" ht="15" customHeight="1"/>
    <row r="49176" ht="15" customHeight="1"/>
    <row r="49177" ht="15" customHeight="1"/>
    <row r="49178" ht="15" customHeight="1"/>
    <row r="49179" ht="15" customHeight="1"/>
    <row r="49180" ht="15" customHeight="1"/>
    <row r="49181" ht="15" customHeight="1"/>
    <row r="49182" ht="15" customHeight="1"/>
    <row r="49183" ht="15" customHeight="1"/>
    <row r="49184" ht="15" customHeight="1"/>
    <row r="49185" ht="15" customHeight="1"/>
    <row r="49186" ht="15" customHeight="1"/>
    <row r="49187" ht="15" customHeight="1"/>
    <row r="49188" ht="15" customHeight="1"/>
    <row r="49189" ht="15" customHeight="1"/>
    <row r="49190" ht="15" customHeight="1"/>
    <row r="49191" ht="15" customHeight="1"/>
    <row r="49192" ht="15" customHeight="1"/>
    <row r="49193" ht="15" customHeight="1"/>
    <row r="49194" ht="15" customHeight="1"/>
    <row r="49195" ht="15" customHeight="1"/>
    <row r="49196" ht="15" customHeight="1"/>
    <row r="49197" ht="15" customHeight="1"/>
    <row r="49198" ht="15" customHeight="1"/>
    <row r="49199" ht="15" customHeight="1"/>
    <row r="49200" ht="15" customHeight="1"/>
    <row r="49201" ht="15" customHeight="1"/>
    <row r="49202" ht="15" customHeight="1"/>
    <row r="49203" ht="15" customHeight="1"/>
    <row r="49204" ht="15" customHeight="1"/>
    <row r="49205" ht="15" customHeight="1"/>
    <row r="49206" ht="15" customHeight="1"/>
    <row r="49207" ht="15" customHeight="1"/>
    <row r="49208" ht="15" customHeight="1"/>
    <row r="49209" ht="15" customHeight="1"/>
    <row r="49210" ht="15" customHeight="1"/>
    <row r="49211" ht="15" customHeight="1"/>
    <row r="49212" ht="15" customHeight="1"/>
    <row r="49213" ht="15" customHeight="1"/>
    <row r="49214" ht="15" customHeight="1"/>
    <row r="49215" ht="15" customHeight="1"/>
    <row r="49216" ht="15" customHeight="1"/>
    <row r="49217" ht="15" customHeight="1"/>
    <row r="49218" ht="15" customHeight="1"/>
    <row r="49219" ht="15" customHeight="1"/>
    <row r="49220" ht="15" customHeight="1"/>
    <row r="49221" ht="15" customHeight="1"/>
    <row r="49222" ht="15" customHeight="1"/>
    <row r="49223" ht="15" customHeight="1"/>
    <row r="49224" ht="15" customHeight="1"/>
    <row r="49225" ht="15" customHeight="1"/>
    <row r="49226" ht="15" customHeight="1"/>
    <row r="49227" ht="15" customHeight="1"/>
    <row r="49228" ht="15" customHeight="1"/>
    <row r="49229" ht="15" customHeight="1"/>
    <row r="49230" ht="15" customHeight="1"/>
    <row r="49231" ht="15" customHeight="1"/>
    <row r="49232" ht="15" customHeight="1"/>
    <row r="49233" ht="15" customHeight="1"/>
    <row r="49234" ht="15" customHeight="1"/>
    <row r="49235" ht="15" customHeight="1"/>
    <row r="49236" ht="15" customHeight="1"/>
    <row r="49237" ht="15" customHeight="1"/>
    <row r="49238" ht="15" customHeight="1"/>
    <row r="49239" ht="15" customHeight="1"/>
    <row r="49240" ht="15" customHeight="1"/>
    <row r="49241" ht="15" customHeight="1"/>
    <row r="49242" ht="15" customHeight="1"/>
    <row r="49243" ht="15" customHeight="1"/>
    <row r="49244" ht="15" customHeight="1"/>
    <row r="49245" ht="15" customHeight="1"/>
    <row r="49246" ht="15" customHeight="1"/>
    <row r="49247" ht="15" customHeight="1"/>
    <row r="49248" ht="15" customHeight="1"/>
    <row r="49249" ht="15" customHeight="1"/>
    <row r="49250" ht="15" customHeight="1"/>
    <row r="49251" ht="15" customHeight="1"/>
    <row r="49252" ht="15" customHeight="1"/>
    <row r="49253" ht="15" customHeight="1"/>
    <row r="49254" ht="15" customHeight="1"/>
    <row r="49255" ht="15" customHeight="1"/>
    <row r="49256" ht="15" customHeight="1"/>
    <row r="49257" ht="15" customHeight="1"/>
    <row r="49258" ht="15" customHeight="1"/>
    <row r="49259" ht="15" customHeight="1"/>
    <row r="49260" ht="15" customHeight="1"/>
    <row r="49261" ht="15" customHeight="1"/>
    <row r="49262" ht="15" customHeight="1"/>
    <row r="49263" ht="15" customHeight="1"/>
    <row r="49264" ht="15" customHeight="1"/>
    <row r="49265" ht="15" customHeight="1"/>
    <row r="49266" ht="15" customHeight="1"/>
    <row r="49267" ht="15" customHeight="1"/>
    <row r="49268" ht="15" customHeight="1"/>
    <row r="49269" ht="15" customHeight="1"/>
    <row r="49270" ht="15" customHeight="1"/>
    <row r="49271" ht="15" customHeight="1"/>
    <row r="49272" ht="15" customHeight="1"/>
    <row r="49273" ht="15" customHeight="1"/>
    <row r="49274" ht="15" customHeight="1"/>
    <row r="49275" ht="15" customHeight="1"/>
    <row r="49276" ht="15" customHeight="1"/>
    <row r="49277" ht="15" customHeight="1"/>
    <row r="49278" ht="15" customHeight="1"/>
    <row r="49279" ht="15" customHeight="1"/>
    <row r="49280" ht="15" customHeight="1"/>
    <row r="49281" ht="15" customHeight="1"/>
    <row r="49282" ht="15" customHeight="1"/>
    <row r="49283" ht="15" customHeight="1"/>
    <row r="49284" ht="15" customHeight="1"/>
    <row r="49285" ht="15" customHeight="1"/>
    <row r="49286" ht="15" customHeight="1"/>
    <row r="49287" ht="15" customHeight="1"/>
    <row r="49288" ht="15" customHeight="1"/>
    <row r="49289" ht="15" customHeight="1"/>
    <row r="49290" ht="15" customHeight="1"/>
    <row r="49291" ht="15" customHeight="1"/>
    <row r="49292" ht="15" customHeight="1"/>
    <row r="49293" ht="15" customHeight="1"/>
    <row r="49294" ht="15" customHeight="1"/>
    <row r="49295" ht="15" customHeight="1"/>
    <row r="49296" ht="15" customHeight="1"/>
    <row r="49297" ht="15" customHeight="1"/>
    <row r="49298" ht="15" customHeight="1"/>
    <row r="49299" ht="15" customHeight="1"/>
    <row r="49300" ht="15" customHeight="1"/>
    <row r="49301" ht="15" customHeight="1"/>
    <row r="49302" ht="15" customHeight="1"/>
    <row r="49303" ht="15" customHeight="1"/>
    <row r="49304" ht="15" customHeight="1"/>
    <row r="49305" ht="15" customHeight="1"/>
    <row r="49306" ht="15" customHeight="1"/>
    <row r="49307" ht="15" customHeight="1"/>
    <row r="49308" ht="15" customHeight="1"/>
    <row r="49309" ht="15" customHeight="1"/>
    <row r="49310" ht="15" customHeight="1"/>
    <row r="49311" ht="15" customHeight="1"/>
    <row r="49312" ht="15" customHeight="1"/>
    <row r="49313" ht="15" customHeight="1"/>
    <row r="49314" ht="15" customHeight="1"/>
    <row r="49315" ht="15" customHeight="1"/>
    <row r="49316" ht="15" customHeight="1"/>
    <row r="49317" ht="15" customHeight="1"/>
    <row r="49318" ht="15" customHeight="1"/>
    <row r="49319" ht="15" customHeight="1"/>
    <row r="49320" ht="15" customHeight="1"/>
    <row r="49321" ht="15" customHeight="1"/>
    <row r="49322" ht="15" customHeight="1"/>
    <row r="49323" ht="15" customHeight="1"/>
    <row r="49324" ht="15" customHeight="1"/>
    <row r="49325" ht="15" customHeight="1"/>
    <row r="49326" ht="15" customHeight="1"/>
    <row r="49327" ht="15" customHeight="1"/>
    <row r="49328" ht="15" customHeight="1"/>
    <row r="49329" ht="15" customHeight="1"/>
    <row r="49330" ht="15" customHeight="1"/>
    <row r="49331" ht="15" customHeight="1"/>
    <row r="49332" ht="15" customHeight="1"/>
    <row r="49333" ht="15" customHeight="1"/>
    <row r="49334" ht="15" customHeight="1"/>
    <row r="49335" ht="15" customHeight="1"/>
    <row r="49336" ht="15" customHeight="1"/>
    <row r="49337" ht="15" customHeight="1"/>
    <row r="49338" ht="15" customHeight="1"/>
    <row r="49339" ht="15" customHeight="1"/>
    <row r="49340" ht="15" customHeight="1"/>
    <row r="49341" ht="15" customHeight="1"/>
    <row r="49342" ht="15" customHeight="1"/>
    <row r="49343" ht="15" customHeight="1"/>
    <row r="49344" ht="15" customHeight="1"/>
    <row r="49345" ht="15" customHeight="1"/>
    <row r="49346" ht="15" customHeight="1"/>
    <row r="49347" ht="15" customHeight="1"/>
    <row r="49348" ht="15" customHeight="1"/>
    <row r="49349" ht="15" customHeight="1"/>
    <row r="49350" ht="15" customHeight="1"/>
    <row r="49351" ht="15" customHeight="1"/>
    <row r="49352" ht="15" customHeight="1"/>
    <row r="49353" ht="15" customHeight="1"/>
    <row r="49354" ht="15" customHeight="1"/>
    <row r="49355" ht="15" customHeight="1"/>
    <row r="49356" ht="15" customHeight="1"/>
    <row r="49357" ht="15" customHeight="1"/>
    <row r="49358" ht="15" customHeight="1"/>
    <row r="49359" ht="15" customHeight="1"/>
    <row r="49360" ht="15" customHeight="1"/>
    <row r="49361" ht="15" customHeight="1"/>
    <row r="49362" ht="15" customHeight="1"/>
    <row r="49363" ht="15" customHeight="1"/>
    <row r="49364" ht="15" customHeight="1"/>
    <row r="49365" ht="15" customHeight="1"/>
    <row r="49366" ht="15" customHeight="1"/>
    <row r="49367" ht="15" customHeight="1"/>
    <row r="49368" ht="15" customHeight="1"/>
    <row r="49369" ht="15" customHeight="1"/>
    <row r="49370" ht="15" customHeight="1"/>
    <row r="49371" ht="15" customHeight="1"/>
    <row r="49372" ht="15" customHeight="1"/>
    <row r="49373" ht="15" customHeight="1"/>
    <row r="49374" ht="15" customHeight="1"/>
    <row r="49375" ht="15" customHeight="1"/>
    <row r="49376" ht="15" customHeight="1"/>
    <row r="49377" ht="15" customHeight="1"/>
    <row r="49378" ht="15" customHeight="1"/>
    <row r="49379" ht="15" customHeight="1"/>
    <row r="49380" ht="15" customHeight="1"/>
    <row r="49381" ht="15" customHeight="1"/>
    <row r="49382" ht="15" customHeight="1"/>
    <row r="49383" ht="15" customHeight="1"/>
    <row r="49384" ht="15" customHeight="1"/>
    <row r="49385" ht="15" customHeight="1"/>
    <row r="49386" ht="15" customHeight="1"/>
    <row r="49387" ht="15" customHeight="1"/>
    <row r="49388" ht="15" customHeight="1"/>
    <row r="49389" ht="15" customHeight="1"/>
    <row r="49390" ht="15" customHeight="1"/>
    <row r="49391" ht="15" customHeight="1"/>
    <row r="49392" ht="15" customHeight="1"/>
    <row r="49393" ht="15" customHeight="1"/>
    <row r="49394" ht="15" customHeight="1"/>
    <row r="49395" ht="15" customHeight="1"/>
    <row r="49396" ht="15" customHeight="1"/>
    <row r="49397" ht="15" customHeight="1"/>
    <row r="49398" ht="15" customHeight="1"/>
    <row r="49399" ht="15" customHeight="1"/>
    <row r="49400" ht="15" customHeight="1"/>
    <row r="49401" ht="15" customHeight="1"/>
    <row r="49402" ht="15" customHeight="1"/>
    <row r="49403" ht="15" customHeight="1"/>
    <row r="49404" ht="15" customHeight="1"/>
    <row r="49405" ht="15" customHeight="1"/>
    <row r="49406" ht="15" customHeight="1"/>
    <row r="49407" ht="15" customHeight="1"/>
    <row r="49408" ht="15" customHeight="1"/>
    <row r="49409" ht="15" customHeight="1"/>
    <row r="49410" ht="15" customHeight="1"/>
    <row r="49411" ht="15" customHeight="1"/>
    <row r="49412" ht="15" customHeight="1"/>
    <row r="49413" ht="15" customHeight="1"/>
    <row r="49414" ht="15" customHeight="1"/>
    <row r="49415" ht="15" customHeight="1"/>
    <row r="49416" ht="15" customHeight="1"/>
    <row r="49417" ht="15" customHeight="1"/>
    <row r="49418" ht="15" customHeight="1"/>
    <row r="49419" ht="15" customHeight="1"/>
    <row r="49420" ht="15" customHeight="1"/>
    <row r="49421" ht="15" customHeight="1"/>
    <row r="49422" ht="15" customHeight="1"/>
    <row r="49423" ht="15" customHeight="1"/>
    <row r="49424" ht="15" customHeight="1"/>
    <row r="49425" ht="15" customHeight="1"/>
    <row r="49426" ht="15" customHeight="1"/>
    <row r="49427" ht="15" customHeight="1"/>
    <row r="49428" ht="15" customHeight="1"/>
    <row r="49429" ht="15" customHeight="1"/>
    <row r="49430" ht="15" customHeight="1"/>
    <row r="49431" ht="15" customHeight="1"/>
    <row r="49432" ht="15" customHeight="1"/>
    <row r="49433" ht="15" customHeight="1"/>
    <row r="49434" ht="15" customHeight="1"/>
    <row r="49435" ht="15" customHeight="1"/>
    <row r="49436" ht="15" customHeight="1"/>
    <row r="49437" ht="15" customHeight="1"/>
    <row r="49438" ht="15" customHeight="1"/>
    <row r="49439" ht="15" customHeight="1"/>
    <row r="49440" ht="15" customHeight="1"/>
    <row r="49441" ht="15" customHeight="1"/>
    <row r="49442" ht="15" customHeight="1"/>
    <row r="49443" ht="15" customHeight="1"/>
    <row r="49444" ht="15" customHeight="1"/>
    <row r="49445" ht="15" customHeight="1"/>
    <row r="49446" ht="15" customHeight="1"/>
    <row r="49447" ht="15" customHeight="1"/>
    <row r="49448" ht="15" customHeight="1"/>
    <row r="49449" ht="15" customHeight="1"/>
    <row r="49450" ht="15" customHeight="1"/>
    <row r="49451" ht="15" customHeight="1"/>
    <row r="49452" ht="15" customHeight="1"/>
    <row r="49453" ht="15" customHeight="1"/>
    <row r="49454" ht="15" customHeight="1"/>
    <row r="49455" ht="15" customHeight="1"/>
    <row r="49456" ht="15" customHeight="1"/>
    <row r="49457" ht="15" customHeight="1"/>
    <row r="49458" ht="15" customHeight="1"/>
    <row r="49459" ht="15" customHeight="1"/>
    <row r="49460" ht="15" customHeight="1"/>
    <row r="49461" ht="15" customHeight="1"/>
    <row r="49462" ht="15" customHeight="1"/>
    <row r="49463" ht="15" customHeight="1"/>
    <row r="49464" ht="15" customHeight="1"/>
    <row r="49465" ht="15" customHeight="1"/>
    <row r="49466" ht="15" customHeight="1"/>
    <row r="49467" ht="15" customHeight="1"/>
    <row r="49468" ht="15" customHeight="1"/>
    <row r="49469" ht="15" customHeight="1"/>
    <row r="49470" ht="15" customHeight="1"/>
    <row r="49471" ht="15" customHeight="1"/>
    <row r="49472" ht="15" customHeight="1"/>
    <row r="49473" ht="15" customHeight="1"/>
    <row r="49474" ht="15" customHeight="1"/>
    <row r="49475" ht="15" customHeight="1"/>
    <row r="49476" ht="15" customHeight="1"/>
    <row r="49477" ht="15" customHeight="1"/>
    <row r="49478" ht="15" customHeight="1"/>
    <row r="49479" ht="15" customHeight="1"/>
    <row r="49480" ht="15" customHeight="1"/>
    <row r="49481" ht="15" customHeight="1"/>
    <row r="49482" ht="15" customHeight="1"/>
    <row r="49483" ht="15" customHeight="1"/>
    <row r="49484" ht="15" customHeight="1"/>
    <row r="49485" ht="15" customHeight="1"/>
    <row r="49486" ht="15" customHeight="1"/>
    <row r="49487" ht="15" customHeight="1"/>
    <row r="49488" ht="15" customHeight="1"/>
    <row r="49489" ht="15" customHeight="1"/>
    <row r="49490" ht="15" customHeight="1"/>
    <row r="49491" ht="15" customHeight="1"/>
    <row r="49492" ht="15" customHeight="1"/>
    <row r="49493" ht="15" customHeight="1"/>
    <row r="49494" ht="15" customHeight="1"/>
    <row r="49495" ht="15" customHeight="1"/>
    <row r="49496" ht="15" customHeight="1"/>
    <row r="49497" ht="15" customHeight="1"/>
    <row r="49498" ht="15" customHeight="1"/>
    <row r="49499" ht="15" customHeight="1"/>
    <row r="49500" ht="15" customHeight="1"/>
    <row r="49501" ht="15" customHeight="1"/>
    <row r="49502" ht="15" customHeight="1"/>
    <row r="49503" ht="15" customHeight="1"/>
    <row r="49504" ht="15" customHeight="1"/>
    <row r="49505" ht="15" customHeight="1"/>
    <row r="49506" ht="15" customHeight="1"/>
    <row r="49507" ht="15" customHeight="1"/>
    <row r="49508" ht="15" customHeight="1"/>
    <row r="49509" ht="15" customHeight="1"/>
    <row r="49510" ht="15" customHeight="1"/>
    <row r="49511" ht="15" customHeight="1"/>
    <row r="49512" ht="15" customHeight="1"/>
    <row r="49513" ht="15" customHeight="1"/>
    <row r="49514" ht="15" customHeight="1"/>
    <row r="49515" ht="15" customHeight="1"/>
    <row r="49516" ht="15" customHeight="1"/>
    <row r="49517" ht="15" customHeight="1"/>
    <row r="49518" ht="15" customHeight="1"/>
    <row r="49519" ht="15" customHeight="1"/>
    <row r="49520" ht="15" customHeight="1"/>
    <row r="49521" ht="15" customHeight="1"/>
    <row r="49522" ht="15" customHeight="1"/>
    <row r="49523" ht="15" customHeight="1"/>
    <row r="49524" ht="15" customHeight="1"/>
    <row r="49525" ht="15" customHeight="1"/>
    <row r="49526" ht="15" customHeight="1"/>
    <row r="49527" ht="15" customHeight="1"/>
    <row r="49528" ht="15" customHeight="1"/>
    <row r="49529" ht="15" customHeight="1"/>
    <row r="49530" ht="15" customHeight="1"/>
    <row r="49531" ht="15" customHeight="1"/>
    <row r="49532" ht="15" customHeight="1"/>
    <row r="49533" ht="15" customHeight="1"/>
    <row r="49534" ht="15" customHeight="1"/>
    <row r="49535" ht="15" customHeight="1"/>
    <row r="49536" ht="15" customHeight="1"/>
    <row r="49537" ht="15" customHeight="1"/>
    <row r="49538" ht="15" customHeight="1"/>
    <row r="49539" ht="15" customHeight="1"/>
    <row r="49540" ht="15" customHeight="1"/>
    <row r="49541" ht="15" customHeight="1"/>
    <row r="49542" ht="15" customHeight="1"/>
    <row r="49543" ht="15" customHeight="1"/>
    <row r="49544" ht="15" customHeight="1"/>
    <row r="49545" ht="15" customHeight="1"/>
    <row r="49546" ht="15" customHeight="1"/>
    <row r="49547" ht="15" customHeight="1"/>
    <row r="49548" ht="15" customHeight="1"/>
    <row r="49549" ht="15" customHeight="1"/>
    <row r="49550" ht="15" customHeight="1"/>
    <row r="49551" ht="15" customHeight="1"/>
    <row r="49552" ht="15" customHeight="1"/>
    <row r="49553" ht="15" customHeight="1"/>
    <row r="49554" ht="15" customHeight="1"/>
    <row r="49555" ht="15" customHeight="1"/>
    <row r="49556" ht="15" customHeight="1"/>
    <row r="49557" ht="15" customHeight="1"/>
    <row r="49558" ht="15" customHeight="1"/>
    <row r="49559" ht="15" customHeight="1"/>
    <row r="49560" ht="15" customHeight="1"/>
    <row r="49561" ht="15" customHeight="1"/>
    <row r="49562" ht="15" customHeight="1"/>
    <row r="49563" ht="15" customHeight="1"/>
    <row r="49564" ht="15" customHeight="1"/>
    <row r="49565" ht="15" customHeight="1"/>
    <row r="49566" ht="15" customHeight="1"/>
    <row r="49567" ht="15" customHeight="1"/>
    <row r="49568" ht="15" customHeight="1"/>
    <row r="49569" ht="15" customHeight="1"/>
    <row r="49570" ht="15" customHeight="1"/>
    <row r="49571" ht="15" customHeight="1"/>
    <row r="49572" ht="15" customHeight="1"/>
    <row r="49573" ht="15" customHeight="1"/>
    <row r="49574" ht="15" customHeight="1"/>
    <row r="49575" ht="15" customHeight="1"/>
    <row r="49576" ht="15" customHeight="1"/>
    <row r="49577" ht="15" customHeight="1"/>
    <row r="49578" ht="15" customHeight="1"/>
    <row r="49579" ht="15" customHeight="1"/>
    <row r="49580" ht="15" customHeight="1"/>
    <row r="49581" ht="15" customHeight="1"/>
    <row r="49582" ht="15" customHeight="1"/>
    <row r="49583" ht="15" customHeight="1"/>
    <row r="49584" ht="15" customHeight="1"/>
    <row r="49585" ht="15" customHeight="1"/>
    <row r="49586" ht="15" customHeight="1"/>
    <row r="49587" ht="15" customHeight="1"/>
    <row r="49588" ht="15" customHeight="1"/>
    <row r="49589" ht="15" customHeight="1"/>
    <row r="49590" ht="15" customHeight="1"/>
    <row r="49591" ht="15" customHeight="1"/>
    <row r="49592" ht="15" customHeight="1"/>
    <row r="49593" ht="15" customHeight="1"/>
    <row r="49594" ht="15" customHeight="1"/>
    <row r="49595" ht="15" customHeight="1"/>
    <row r="49596" ht="15" customHeight="1"/>
    <row r="49597" ht="15" customHeight="1"/>
    <row r="49598" ht="15" customHeight="1"/>
    <row r="49599" ht="15" customHeight="1"/>
    <row r="49600" ht="15" customHeight="1"/>
    <row r="49601" ht="15" customHeight="1"/>
    <row r="49602" ht="15" customHeight="1"/>
    <row r="49603" ht="15" customHeight="1"/>
    <row r="49604" ht="15" customHeight="1"/>
    <row r="49605" ht="15" customHeight="1"/>
    <row r="49606" ht="15" customHeight="1"/>
    <row r="49607" ht="15" customHeight="1"/>
    <row r="49608" ht="15" customHeight="1"/>
    <row r="49609" ht="15" customHeight="1"/>
    <row r="49610" ht="15" customHeight="1"/>
    <row r="49611" ht="15" customHeight="1"/>
    <row r="49612" ht="15" customHeight="1"/>
    <row r="49613" ht="15" customHeight="1"/>
    <row r="49614" ht="15" customHeight="1"/>
    <row r="49615" ht="15" customHeight="1"/>
    <row r="49616" ht="15" customHeight="1"/>
    <row r="49617" ht="15" customHeight="1"/>
    <row r="49618" ht="15" customHeight="1"/>
    <row r="49619" ht="15" customHeight="1"/>
    <row r="49620" ht="15" customHeight="1"/>
    <row r="49621" ht="15" customHeight="1"/>
    <row r="49622" ht="15" customHeight="1"/>
    <row r="49623" ht="15" customHeight="1"/>
    <row r="49624" ht="15" customHeight="1"/>
    <row r="49625" ht="15" customHeight="1"/>
    <row r="49626" ht="15" customHeight="1"/>
    <row r="49627" ht="15" customHeight="1"/>
    <row r="49628" ht="15" customHeight="1"/>
    <row r="49629" ht="15" customHeight="1"/>
    <row r="49630" ht="15" customHeight="1"/>
    <row r="49631" ht="15" customHeight="1"/>
    <row r="49632" ht="15" customHeight="1"/>
    <row r="49633" ht="15" customHeight="1"/>
    <row r="49634" ht="15" customHeight="1"/>
    <row r="49635" ht="15" customHeight="1"/>
    <row r="49636" ht="15" customHeight="1"/>
    <row r="49637" ht="15" customHeight="1"/>
    <row r="49638" ht="15" customHeight="1"/>
    <row r="49639" ht="15" customHeight="1"/>
    <row r="49640" ht="15" customHeight="1"/>
    <row r="49641" ht="15" customHeight="1"/>
    <row r="49642" ht="15" customHeight="1"/>
    <row r="49643" ht="15" customHeight="1"/>
    <row r="49644" ht="15" customHeight="1"/>
    <row r="49645" ht="15" customHeight="1"/>
    <row r="49646" ht="15" customHeight="1"/>
    <row r="49647" ht="15" customHeight="1"/>
    <row r="49648" ht="15" customHeight="1"/>
    <row r="49649" ht="15" customHeight="1"/>
    <row r="49650" ht="15" customHeight="1"/>
    <row r="49651" ht="15" customHeight="1"/>
    <row r="49652" ht="15" customHeight="1"/>
    <row r="49653" ht="15" customHeight="1"/>
    <row r="49654" ht="15" customHeight="1"/>
    <row r="49655" ht="15" customHeight="1"/>
    <row r="49656" ht="15" customHeight="1"/>
    <row r="49657" ht="15" customHeight="1"/>
    <row r="49658" ht="15" customHeight="1"/>
    <row r="49659" ht="15" customHeight="1"/>
    <row r="49660" ht="15" customHeight="1"/>
    <row r="49661" ht="15" customHeight="1"/>
    <row r="49662" ht="15" customHeight="1"/>
    <row r="49663" ht="15" customHeight="1"/>
    <row r="49664" ht="15" customHeight="1"/>
    <row r="49665" ht="15" customHeight="1"/>
    <row r="49666" ht="15" customHeight="1"/>
    <row r="49667" ht="15" customHeight="1"/>
    <row r="49668" ht="15" customHeight="1"/>
    <row r="49669" ht="15" customHeight="1"/>
    <row r="49670" ht="15" customHeight="1"/>
    <row r="49671" ht="15" customHeight="1"/>
    <row r="49672" ht="15" customHeight="1"/>
    <row r="49673" ht="15" customHeight="1"/>
    <row r="49674" ht="15" customHeight="1"/>
    <row r="49675" ht="15" customHeight="1"/>
    <row r="49676" ht="15" customHeight="1"/>
    <row r="49677" ht="15" customHeight="1"/>
    <row r="49678" ht="15" customHeight="1"/>
    <row r="49679" ht="15" customHeight="1"/>
    <row r="49680" ht="15" customHeight="1"/>
    <row r="49681" ht="15" customHeight="1"/>
    <row r="49682" ht="15" customHeight="1"/>
    <row r="49683" ht="15" customHeight="1"/>
    <row r="49684" ht="15" customHeight="1"/>
    <row r="49685" ht="15" customHeight="1"/>
    <row r="49686" ht="15" customHeight="1"/>
    <row r="49687" ht="15" customHeight="1"/>
    <row r="49688" ht="15" customHeight="1"/>
    <row r="49689" ht="15" customHeight="1"/>
    <row r="49690" ht="15" customHeight="1"/>
    <row r="49691" ht="15" customHeight="1"/>
    <row r="49692" ht="15" customHeight="1"/>
    <row r="49693" ht="15" customHeight="1"/>
    <row r="49694" ht="15" customHeight="1"/>
    <row r="49695" ht="15" customHeight="1"/>
    <row r="49696" ht="15" customHeight="1"/>
    <row r="49697" ht="15" customHeight="1"/>
    <row r="49698" ht="15" customHeight="1"/>
    <row r="49699" ht="15" customHeight="1"/>
    <row r="49700" ht="15" customHeight="1"/>
    <row r="49701" ht="15" customHeight="1"/>
    <row r="49702" ht="15" customHeight="1"/>
    <row r="49703" ht="15" customHeight="1"/>
    <row r="49704" ht="15" customHeight="1"/>
    <row r="49705" ht="15" customHeight="1"/>
    <row r="49706" ht="15" customHeight="1"/>
    <row r="49707" ht="15" customHeight="1"/>
    <row r="49708" ht="15" customHeight="1"/>
    <row r="49709" ht="15" customHeight="1"/>
    <row r="49710" ht="15" customHeight="1"/>
    <row r="49711" ht="15" customHeight="1"/>
    <row r="49712" ht="15" customHeight="1"/>
    <row r="49713" ht="15" customHeight="1"/>
    <row r="49714" ht="15" customHeight="1"/>
    <row r="49715" ht="15" customHeight="1"/>
    <row r="49716" ht="15" customHeight="1"/>
    <row r="49717" ht="15" customHeight="1"/>
    <row r="49718" ht="15" customHeight="1"/>
    <row r="49719" ht="15" customHeight="1"/>
    <row r="49720" ht="15" customHeight="1"/>
    <row r="49721" ht="15" customHeight="1"/>
    <row r="49722" ht="15" customHeight="1"/>
    <row r="49723" ht="15" customHeight="1"/>
    <row r="49724" ht="15" customHeight="1"/>
    <row r="49725" ht="15" customHeight="1"/>
    <row r="49726" ht="15" customHeight="1"/>
    <row r="49727" ht="15" customHeight="1"/>
    <row r="49728" ht="15" customHeight="1"/>
    <row r="49729" ht="15" customHeight="1"/>
    <row r="49730" ht="15" customHeight="1"/>
    <row r="49731" ht="15" customHeight="1"/>
    <row r="49732" ht="15" customHeight="1"/>
    <row r="49733" ht="15" customHeight="1"/>
    <row r="49734" ht="15" customHeight="1"/>
    <row r="49735" ht="15" customHeight="1"/>
    <row r="49736" ht="15" customHeight="1"/>
    <row r="49737" ht="15" customHeight="1"/>
    <row r="49738" ht="15" customHeight="1"/>
    <row r="49739" ht="15" customHeight="1"/>
    <row r="49740" ht="15" customHeight="1"/>
    <row r="49741" ht="15" customHeight="1"/>
    <row r="49742" ht="15" customHeight="1"/>
    <row r="49743" ht="15" customHeight="1"/>
    <row r="49744" ht="15" customHeight="1"/>
    <row r="49745" ht="15" customHeight="1"/>
    <row r="49746" ht="15" customHeight="1"/>
    <row r="49747" ht="15" customHeight="1"/>
    <row r="49748" ht="15" customHeight="1"/>
    <row r="49749" ht="15" customHeight="1"/>
    <row r="49750" ht="15" customHeight="1"/>
    <row r="49751" ht="15" customHeight="1"/>
    <row r="49752" ht="15" customHeight="1"/>
    <row r="49753" ht="15" customHeight="1"/>
    <row r="49754" ht="15" customHeight="1"/>
    <row r="49755" ht="15" customHeight="1"/>
    <row r="49756" ht="15" customHeight="1"/>
    <row r="49757" ht="15" customHeight="1"/>
    <row r="49758" ht="15" customHeight="1"/>
    <row r="49759" ht="15" customHeight="1"/>
    <row r="49760" ht="15" customHeight="1"/>
    <row r="49761" ht="15" customHeight="1"/>
    <row r="49762" ht="15" customHeight="1"/>
    <row r="49763" ht="15" customHeight="1"/>
    <row r="49764" ht="15" customHeight="1"/>
    <row r="49765" ht="15" customHeight="1"/>
    <row r="49766" ht="15" customHeight="1"/>
    <row r="49767" ht="15" customHeight="1"/>
    <row r="49768" ht="15" customHeight="1"/>
    <row r="49769" ht="15" customHeight="1"/>
    <row r="49770" ht="15" customHeight="1"/>
    <row r="49771" ht="15" customHeight="1"/>
    <row r="49772" ht="15" customHeight="1"/>
    <row r="49773" ht="15" customHeight="1"/>
    <row r="49774" ht="15" customHeight="1"/>
    <row r="49775" ht="15" customHeight="1"/>
    <row r="49776" ht="15" customHeight="1"/>
    <row r="49777" ht="15" customHeight="1"/>
    <row r="49778" ht="15" customHeight="1"/>
    <row r="49779" ht="15" customHeight="1"/>
    <row r="49780" ht="15" customHeight="1"/>
    <row r="49781" ht="15" customHeight="1"/>
    <row r="49782" ht="15" customHeight="1"/>
    <row r="49783" ht="15" customHeight="1"/>
    <row r="49784" ht="15" customHeight="1"/>
    <row r="49785" ht="15" customHeight="1"/>
    <row r="49786" ht="15" customHeight="1"/>
    <row r="49787" ht="15" customHeight="1"/>
    <row r="49788" ht="15" customHeight="1"/>
    <row r="49789" ht="15" customHeight="1"/>
    <row r="49790" ht="15" customHeight="1"/>
    <row r="49791" ht="15" customHeight="1"/>
    <row r="49792" ht="15" customHeight="1"/>
    <row r="49793" ht="15" customHeight="1"/>
    <row r="49794" ht="15" customHeight="1"/>
    <row r="49795" ht="15" customHeight="1"/>
    <row r="49796" ht="15" customHeight="1"/>
    <row r="49797" ht="15" customHeight="1"/>
    <row r="49798" ht="15" customHeight="1"/>
    <row r="49799" ht="15" customHeight="1"/>
    <row r="49800" ht="15" customHeight="1"/>
    <row r="49801" ht="15" customHeight="1"/>
    <row r="49802" ht="15" customHeight="1"/>
    <row r="49803" ht="15" customHeight="1"/>
    <row r="49804" ht="15" customHeight="1"/>
    <row r="49805" ht="15" customHeight="1"/>
    <row r="49806" ht="15" customHeight="1"/>
    <row r="49807" ht="15" customHeight="1"/>
    <row r="49808" ht="15" customHeight="1"/>
    <row r="49809" ht="15" customHeight="1"/>
    <row r="49810" ht="15" customHeight="1"/>
    <row r="49811" ht="15" customHeight="1"/>
    <row r="49812" ht="15" customHeight="1"/>
    <row r="49813" ht="15" customHeight="1"/>
    <row r="49814" ht="15" customHeight="1"/>
    <row r="49815" ht="15" customHeight="1"/>
    <row r="49816" ht="15" customHeight="1"/>
    <row r="49817" ht="15" customHeight="1"/>
    <row r="49818" ht="15" customHeight="1"/>
    <row r="49819" ht="15" customHeight="1"/>
    <row r="49820" ht="15" customHeight="1"/>
    <row r="49821" ht="15" customHeight="1"/>
    <row r="49822" ht="15" customHeight="1"/>
    <row r="49823" ht="15" customHeight="1"/>
    <row r="49824" ht="15" customHeight="1"/>
    <row r="49825" ht="15" customHeight="1"/>
    <row r="49826" ht="15" customHeight="1"/>
    <row r="49827" ht="15" customHeight="1"/>
    <row r="49828" ht="15" customHeight="1"/>
    <row r="49829" ht="15" customHeight="1"/>
    <row r="49830" ht="15" customHeight="1"/>
    <row r="49831" ht="15" customHeight="1"/>
    <row r="49832" ht="15" customHeight="1"/>
    <row r="49833" ht="15" customHeight="1"/>
    <row r="49834" ht="15" customHeight="1"/>
    <row r="49835" ht="15" customHeight="1"/>
    <row r="49836" ht="15" customHeight="1"/>
    <row r="49837" ht="15" customHeight="1"/>
    <row r="49838" ht="15" customHeight="1"/>
    <row r="49839" ht="15" customHeight="1"/>
    <row r="49840" ht="15" customHeight="1"/>
    <row r="49841" ht="15" customHeight="1"/>
    <row r="49842" ht="15" customHeight="1"/>
    <row r="49843" ht="15" customHeight="1"/>
    <row r="49844" ht="15" customHeight="1"/>
    <row r="49845" ht="15" customHeight="1"/>
    <row r="49846" ht="15" customHeight="1"/>
    <row r="49847" ht="15" customHeight="1"/>
    <row r="49848" ht="15" customHeight="1"/>
    <row r="49849" ht="15" customHeight="1"/>
    <row r="49850" ht="15" customHeight="1"/>
    <row r="49851" ht="15" customHeight="1"/>
    <row r="49852" ht="15" customHeight="1"/>
    <row r="49853" ht="15" customHeight="1"/>
    <row r="49854" ht="15" customHeight="1"/>
    <row r="49855" ht="15" customHeight="1"/>
    <row r="49856" ht="15" customHeight="1"/>
    <row r="49857" ht="15" customHeight="1"/>
    <row r="49858" ht="15" customHeight="1"/>
    <row r="49859" ht="15" customHeight="1"/>
    <row r="49860" ht="15" customHeight="1"/>
    <row r="49861" ht="15" customHeight="1"/>
    <row r="49862" ht="15" customHeight="1"/>
    <row r="49863" ht="15" customHeight="1"/>
    <row r="49864" ht="15" customHeight="1"/>
    <row r="49865" ht="15" customHeight="1"/>
    <row r="49866" ht="15" customHeight="1"/>
    <row r="49867" ht="15" customHeight="1"/>
    <row r="49868" ht="15" customHeight="1"/>
    <row r="49869" ht="15" customHeight="1"/>
    <row r="49870" ht="15" customHeight="1"/>
    <row r="49871" ht="15" customHeight="1"/>
    <row r="49872" ht="15" customHeight="1"/>
    <row r="49873" ht="15" customHeight="1"/>
    <row r="49874" ht="15" customHeight="1"/>
    <row r="49875" ht="15" customHeight="1"/>
    <row r="49876" ht="15" customHeight="1"/>
    <row r="49877" ht="15" customHeight="1"/>
    <row r="49878" ht="15" customHeight="1"/>
    <row r="49879" ht="15" customHeight="1"/>
    <row r="49880" ht="15" customHeight="1"/>
    <row r="49881" ht="15" customHeight="1"/>
    <row r="49882" ht="15" customHeight="1"/>
    <row r="49883" ht="15" customHeight="1"/>
    <row r="49884" ht="15" customHeight="1"/>
    <row r="49885" ht="15" customHeight="1"/>
    <row r="49886" ht="15" customHeight="1"/>
    <row r="49887" ht="15" customHeight="1"/>
    <row r="49888" ht="15" customHeight="1"/>
    <row r="49889" ht="15" customHeight="1"/>
    <row r="49890" ht="15" customHeight="1"/>
    <row r="49891" ht="15" customHeight="1"/>
    <row r="49892" ht="15" customHeight="1"/>
    <row r="49893" ht="15" customHeight="1"/>
    <row r="49894" ht="15" customHeight="1"/>
    <row r="49895" ht="15" customHeight="1"/>
    <row r="49896" ht="15" customHeight="1"/>
    <row r="49897" ht="15" customHeight="1"/>
    <row r="49898" ht="15" customHeight="1"/>
    <row r="49899" ht="15" customHeight="1"/>
    <row r="49900" ht="15" customHeight="1"/>
    <row r="49901" ht="15" customHeight="1"/>
    <row r="49902" ht="15" customHeight="1"/>
    <row r="49903" ht="15" customHeight="1"/>
    <row r="49904" ht="15" customHeight="1"/>
    <row r="49905" ht="15" customHeight="1"/>
    <row r="49906" ht="15" customHeight="1"/>
    <row r="49907" ht="15" customHeight="1"/>
    <row r="49908" ht="15" customHeight="1"/>
    <row r="49909" ht="15" customHeight="1"/>
    <row r="49910" ht="15" customHeight="1"/>
    <row r="49911" ht="15" customHeight="1"/>
    <row r="49912" ht="15" customHeight="1"/>
    <row r="49913" ht="15" customHeight="1"/>
    <row r="49914" ht="15" customHeight="1"/>
    <row r="49915" ht="15" customHeight="1"/>
    <row r="49916" ht="15" customHeight="1"/>
    <row r="49917" ht="15" customHeight="1"/>
    <row r="49918" ht="15" customHeight="1"/>
    <row r="49919" ht="15" customHeight="1"/>
    <row r="49920" ht="15" customHeight="1"/>
    <row r="49921" ht="15" customHeight="1"/>
    <row r="49922" ht="15" customHeight="1"/>
    <row r="49923" ht="15" customHeight="1"/>
    <row r="49924" ht="15" customHeight="1"/>
    <row r="49925" ht="15" customHeight="1"/>
    <row r="49926" ht="15" customHeight="1"/>
    <row r="49927" ht="15" customHeight="1"/>
    <row r="49928" ht="15" customHeight="1"/>
    <row r="49929" ht="15" customHeight="1"/>
    <row r="49930" ht="15" customHeight="1"/>
    <row r="49931" ht="15" customHeight="1"/>
    <row r="49932" ht="15" customHeight="1"/>
    <row r="49933" ht="15" customHeight="1"/>
    <row r="49934" ht="15" customHeight="1"/>
    <row r="49935" ht="15" customHeight="1"/>
    <row r="49936" ht="15" customHeight="1"/>
    <row r="49937" ht="15" customHeight="1"/>
    <row r="49938" ht="15" customHeight="1"/>
    <row r="49939" ht="15" customHeight="1"/>
    <row r="49940" ht="15" customHeight="1"/>
    <row r="49941" ht="15" customHeight="1"/>
    <row r="49942" ht="15" customHeight="1"/>
    <row r="49943" ht="15" customHeight="1"/>
    <row r="49944" ht="15" customHeight="1"/>
    <row r="49945" ht="15" customHeight="1"/>
    <row r="49946" ht="15" customHeight="1"/>
    <row r="49947" ht="15" customHeight="1"/>
    <row r="49948" ht="15" customHeight="1"/>
    <row r="49949" ht="15" customHeight="1"/>
    <row r="49950" ht="15" customHeight="1"/>
    <row r="49951" ht="15" customHeight="1"/>
    <row r="49952" ht="15" customHeight="1"/>
    <row r="49953" ht="15" customHeight="1"/>
    <row r="49954" ht="15" customHeight="1"/>
    <row r="49955" ht="15" customHeight="1"/>
    <row r="49956" ht="15" customHeight="1"/>
    <row r="49957" ht="15" customHeight="1"/>
    <row r="49958" ht="15" customHeight="1"/>
    <row r="49959" ht="15" customHeight="1"/>
    <row r="49960" ht="15" customHeight="1"/>
    <row r="49961" ht="15" customHeight="1"/>
    <row r="49962" ht="15" customHeight="1"/>
    <row r="49963" ht="15" customHeight="1"/>
    <row r="49964" ht="15" customHeight="1"/>
    <row r="49965" ht="15" customHeight="1"/>
    <row r="49966" ht="15" customHeight="1"/>
    <row r="49967" ht="15" customHeight="1"/>
    <row r="49968" ht="15" customHeight="1"/>
    <row r="49969" ht="15" customHeight="1"/>
    <row r="49970" ht="15" customHeight="1"/>
    <row r="49971" ht="15" customHeight="1"/>
    <row r="49972" ht="15" customHeight="1"/>
    <row r="49973" ht="15" customHeight="1"/>
    <row r="49974" ht="15" customHeight="1"/>
    <row r="49975" ht="15" customHeight="1"/>
    <row r="49976" ht="15" customHeight="1"/>
    <row r="49977" ht="15" customHeight="1"/>
    <row r="49978" ht="15" customHeight="1"/>
    <row r="49979" ht="15" customHeight="1"/>
    <row r="49980" ht="15" customHeight="1"/>
    <row r="49981" ht="15" customHeight="1"/>
    <row r="49982" ht="15" customHeight="1"/>
    <row r="49983" ht="15" customHeight="1"/>
    <row r="49984" ht="15" customHeight="1"/>
    <row r="49985" ht="15" customHeight="1"/>
    <row r="49986" ht="15" customHeight="1"/>
    <row r="49987" ht="15" customHeight="1"/>
    <row r="49988" ht="15" customHeight="1"/>
    <row r="49989" ht="15" customHeight="1"/>
    <row r="49990" ht="15" customHeight="1"/>
    <row r="49991" ht="15" customHeight="1"/>
    <row r="49992" ht="15" customHeight="1"/>
    <row r="49993" ht="15" customHeight="1"/>
    <row r="49994" ht="15" customHeight="1"/>
    <row r="49995" ht="15" customHeight="1"/>
    <row r="49996" ht="15" customHeight="1"/>
    <row r="49997" ht="15" customHeight="1"/>
    <row r="49998" ht="15" customHeight="1"/>
    <row r="49999" ht="15" customHeight="1"/>
    <row r="50000" ht="15" customHeight="1"/>
    <row r="50001" ht="15" customHeight="1"/>
    <row r="50002" ht="15" customHeight="1"/>
    <row r="50003" ht="15" customHeight="1"/>
    <row r="50004" ht="15" customHeight="1"/>
    <row r="50005" ht="15" customHeight="1"/>
    <row r="50006" ht="15" customHeight="1"/>
    <row r="50007" ht="15" customHeight="1"/>
    <row r="50008" ht="15" customHeight="1"/>
    <row r="50009" ht="15" customHeight="1"/>
    <row r="50010" ht="15" customHeight="1"/>
    <row r="50011" ht="15" customHeight="1"/>
    <row r="50012" ht="15" customHeight="1"/>
    <row r="50013" ht="15" customHeight="1"/>
    <row r="50014" ht="15" customHeight="1"/>
    <row r="50015" ht="15" customHeight="1"/>
    <row r="50016" ht="15" customHeight="1"/>
    <row r="50017" ht="15" customHeight="1"/>
    <row r="50018" ht="15" customHeight="1"/>
    <row r="50019" ht="15" customHeight="1"/>
    <row r="50020" ht="15" customHeight="1"/>
    <row r="50021" ht="15" customHeight="1"/>
    <row r="50022" ht="15" customHeight="1"/>
    <row r="50023" ht="15" customHeight="1"/>
    <row r="50024" ht="15" customHeight="1"/>
    <row r="50025" ht="15" customHeight="1"/>
    <row r="50026" ht="15" customHeight="1"/>
    <row r="50027" ht="15" customHeight="1"/>
    <row r="50028" ht="15" customHeight="1"/>
    <row r="50029" ht="15" customHeight="1"/>
    <row r="50030" ht="15" customHeight="1"/>
    <row r="50031" ht="15" customHeight="1"/>
    <row r="50032" ht="15" customHeight="1"/>
    <row r="50033" ht="15" customHeight="1"/>
    <row r="50034" ht="15" customHeight="1"/>
    <row r="50035" ht="15" customHeight="1"/>
    <row r="50036" ht="15" customHeight="1"/>
    <row r="50037" ht="15" customHeight="1"/>
    <row r="50038" ht="15" customHeight="1"/>
    <row r="50039" ht="15" customHeight="1"/>
    <row r="50040" ht="15" customHeight="1"/>
    <row r="50041" ht="15" customHeight="1"/>
    <row r="50042" ht="15" customHeight="1"/>
    <row r="50043" ht="15" customHeight="1"/>
    <row r="50044" ht="15" customHeight="1"/>
    <row r="50045" ht="15" customHeight="1"/>
    <row r="50046" ht="15" customHeight="1"/>
    <row r="50047" ht="15" customHeight="1"/>
    <row r="50048" ht="15" customHeight="1"/>
    <row r="50049" ht="15" customHeight="1"/>
    <row r="50050" ht="15" customHeight="1"/>
    <row r="50051" ht="15" customHeight="1"/>
    <row r="50052" ht="15" customHeight="1"/>
    <row r="50053" ht="15" customHeight="1"/>
    <row r="50054" ht="15" customHeight="1"/>
    <row r="50055" ht="15" customHeight="1"/>
    <row r="50056" ht="15" customHeight="1"/>
    <row r="50057" ht="15" customHeight="1"/>
    <row r="50058" ht="15" customHeight="1"/>
    <row r="50059" ht="15" customHeight="1"/>
    <row r="50060" ht="15" customHeight="1"/>
    <row r="50061" ht="15" customHeight="1"/>
    <row r="50062" ht="15" customHeight="1"/>
    <row r="50063" ht="15" customHeight="1"/>
    <row r="50064" ht="15" customHeight="1"/>
    <row r="50065" ht="15" customHeight="1"/>
    <row r="50066" ht="15" customHeight="1"/>
    <row r="50067" ht="15" customHeight="1"/>
    <row r="50068" ht="15" customHeight="1"/>
    <row r="50069" ht="15" customHeight="1"/>
    <row r="50070" ht="15" customHeight="1"/>
    <row r="50071" ht="15" customHeight="1"/>
    <row r="50072" ht="15" customHeight="1"/>
    <row r="50073" ht="15" customHeight="1"/>
    <row r="50074" ht="15" customHeight="1"/>
    <row r="50075" ht="15" customHeight="1"/>
    <row r="50076" ht="15" customHeight="1"/>
    <row r="50077" ht="15" customHeight="1"/>
    <row r="50078" ht="15" customHeight="1"/>
    <row r="50079" ht="15" customHeight="1"/>
    <row r="50080" ht="15" customHeight="1"/>
    <row r="50081" ht="15" customHeight="1"/>
    <row r="50082" ht="15" customHeight="1"/>
    <row r="50083" ht="15" customHeight="1"/>
    <row r="50084" ht="15" customHeight="1"/>
    <row r="50085" ht="15" customHeight="1"/>
    <row r="50086" ht="15" customHeight="1"/>
    <row r="50087" ht="15" customHeight="1"/>
    <row r="50088" ht="15" customHeight="1"/>
    <row r="50089" ht="15" customHeight="1"/>
    <row r="50090" ht="15" customHeight="1"/>
    <row r="50091" ht="15" customHeight="1"/>
    <row r="50092" ht="15" customHeight="1"/>
    <row r="50093" ht="15" customHeight="1"/>
    <row r="50094" ht="15" customHeight="1"/>
    <row r="50095" ht="15" customHeight="1"/>
    <row r="50096" ht="15" customHeight="1"/>
    <row r="50097" ht="15" customHeight="1"/>
    <row r="50098" ht="15" customHeight="1"/>
    <row r="50099" ht="15" customHeight="1"/>
    <row r="50100" ht="15" customHeight="1"/>
    <row r="50101" ht="15" customHeight="1"/>
    <row r="50102" ht="15" customHeight="1"/>
    <row r="50103" ht="15" customHeight="1"/>
    <row r="50104" ht="15" customHeight="1"/>
    <row r="50105" ht="15" customHeight="1"/>
    <row r="50106" ht="15" customHeight="1"/>
    <row r="50107" ht="15" customHeight="1"/>
    <row r="50108" ht="15" customHeight="1"/>
    <row r="50109" ht="15" customHeight="1"/>
    <row r="50110" ht="15" customHeight="1"/>
    <row r="50111" ht="15" customHeight="1"/>
    <row r="50112" ht="15" customHeight="1"/>
    <row r="50113" ht="15" customHeight="1"/>
    <row r="50114" ht="15" customHeight="1"/>
    <row r="50115" ht="15" customHeight="1"/>
    <row r="50116" ht="15" customHeight="1"/>
    <row r="50117" ht="15" customHeight="1"/>
    <row r="50118" ht="15" customHeight="1"/>
    <row r="50119" ht="15" customHeight="1"/>
    <row r="50120" ht="15" customHeight="1"/>
    <row r="50121" ht="15" customHeight="1"/>
    <row r="50122" ht="15" customHeight="1"/>
    <row r="50123" ht="15" customHeight="1"/>
    <row r="50124" ht="15" customHeight="1"/>
    <row r="50125" ht="15" customHeight="1"/>
    <row r="50126" ht="15" customHeight="1"/>
    <row r="50127" ht="15" customHeight="1"/>
    <row r="50128" ht="15" customHeight="1"/>
    <row r="50129" ht="15" customHeight="1"/>
    <row r="50130" ht="15" customHeight="1"/>
    <row r="50131" ht="15" customHeight="1"/>
    <row r="50132" ht="15" customHeight="1"/>
    <row r="50133" ht="15" customHeight="1"/>
    <row r="50134" ht="15" customHeight="1"/>
    <row r="50135" ht="15" customHeight="1"/>
    <row r="50136" ht="15" customHeight="1"/>
    <row r="50137" ht="15" customHeight="1"/>
    <row r="50138" ht="15" customHeight="1"/>
    <row r="50139" ht="15" customHeight="1"/>
    <row r="50140" ht="15" customHeight="1"/>
    <row r="50141" ht="15" customHeight="1"/>
    <row r="50142" ht="15" customHeight="1"/>
    <row r="50143" ht="15" customHeight="1"/>
    <row r="50144" ht="15" customHeight="1"/>
    <row r="50145" ht="15" customHeight="1"/>
    <row r="50146" ht="15" customHeight="1"/>
    <row r="50147" ht="15" customHeight="1"/>
    <row r="50148" ht="15" customHeight="1"/>
    <row r="50149" ht="15" customHeight="1"/>
    <row r="50150" ht="15" customHeight="1"/>
    <row r="50151" ht="15" customHeight="1"/>
    <row r="50152" ht="15" customHeight="1"/>
    <row r="50153" ht="15" customHeight="1"/>
    <row r="50154" ht="15" customHeight="1"/>
    <row r="50155" ht="15" customHeight="1"/>
    <row r="50156" ht="15" customHeight="1"/>
    <row r="50157" ht="15" customHeight="1"/>
    <row r="50158" ht="15" customHeight="1"/>
    <row r="50159" ht="15" customHeight="1"/>
    <row r="50160" ht="15" customHeight="1"/>
    <row r="50161" ht="15" customHeight="1"/>
    <row r="50162" ht="15" customHeight="1"/>
    <row r="50163" ht="15" customHeight="1"/>
    <row r="50164" ht="15" customHeight="1"/>
    <row r="50165" ht="15" customHeight="1"/>
    <row r="50166" ht="15" customHeight="1"/>
    <row r="50167" ht="15" customHeight="1"/>
    <row r="50168" ht="15" customHeight="1"/>
    <row r="50169" ht="15" customHeight="1"/>
    <row r="50170" ht="15" customHeight="1"/>
    <row r="50171" ht="15" customHeight="1"/>
    <row r="50172" ht="15" customHeight="1"/>
    <row r="50173" ht="15" customHeight="1"/>
    <row r="50174" ht="15" customHeight="1"/>
    <row r="50175" ht="15" customHeight="1"/>
    <row r="50176" ht="15" customHeight="1"/>
    <row r="50177" ht="15" customHeight="1"/>
    <row r="50178" ht="15" customHeight="1"/>
    <row r="50179" ht="15" customHeight="1"/>
    <row r="50180" ht="15" customHeight="1"/>
    <row r="50181" ht="15" customHeight="1"/>
    <row r="50182" ht="15" customHeight="1"/>
    <row r="50183" ht="15" customHeight="1"/>
    <row r="50184" ht="15" customHeight="1"/>
    <row r="50185" ht="15" customHeight="1"/>
    <row r="50186" ht="15" customHeight="1"/>
    <row r="50187" ht="15" customHeight="1"/>
    <row r="50188" ht="15" customHeight="1"/>
    <row r="50189" ht="15" customHeight="1"/>
    <row r="50190" ht="15" customHeight="1"/>
    <row r="50191" ht="15" customHeight="1"/>
    <row r="50192" ht="15" customHeight="1"/>
    <row r="50193" ht="15" customHeight="1"/>
    <row r="50194" ht="15" customHeight="1"/>
    <row r="50195" ht="15" customHeight="1"/>
    <row r="50196" ht="15" customHeight="1"/>
    <row r="50197" ht="15" customHeight="1"/>
    <row r="50198" ht="15" customHeight="1"/>
    <row r="50199" ht="15" customHeight="1"/>
    <row r="50200" ht="15" customHeight="1"/>
    <row r="50201" ht="15" customHeight="1"/>
    <row r="50202" ht="15" customHeight="1"/>
    <row r="50203" ht="15" customHeight="1"/>
    <row r="50204" ht="15" customHeight="1"/>
    <row r="50205" ht="15" customHeight="1"/>
    <row r="50206" ht="15" customHeight="1"/>
    <row r="50207" ht="15" customHeight="1"/>
    <row r="50208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ht="15" customHeight="1"/>
    <row r="65506" ht="15" customHeight="1"/>
    <row r="65507" ht="15" customHeight="1"/>
    <row r="65508" ht="15" customHeight="1"/>
    <row r="65509" ht="15" customHeight="1"/>
    <row r="65510" ht="15" customHeight="1"/>
    <row r="65511" ht="15" customHeight="1"/>
    <row r="65512" ht="15" customHeight="1"/>
    <row r="65513" ht="15" customHeight="1"/>
    <row r="65514" ht="15" customHeight="1"/>
    <row r="65515" ht="15" customHeight="1"/>
    <row r="65516" ht="15" customHeight="1"/>
    <row r="65517" ht="15" customHeight="1"/>
    <row r="65518" ht="15" customHeight="1"/>
    <row r="65519" ht="15" customHeight="1"/>
    <row r="65520" ht="15" customHeight="1"/>
    <row r="65521" ht="15" customHeight="1"/>
    <row r="65522" ht="15" customHeight="1"/>
    <row r="65523" ht="15" customHeight="1"/>
    <row r="65524" ht="15" customHeight="1"/>
    <row r="65525" ht="15" customHeight="1"/>
    <row r="65526" ht="15" customHeight="1"/>
    <row r="65527" ht="15" customHeight="1"/>
    <row r="65528" ht="15" customHeight="1"/>
    <row r="65529" ht="15" customHeight="1"/>
    <row r="65530" ht="15" customHeight="1"/>
    <row r="65531" ht="15" customHeight="1"/>
    <row r="65532" ht="15" customHeight="1"/>
    <row r="65533" ht="15" customHeight="1"/>
    <row r="65534" ht="15" customHeight="1"/>
    <row r="65535" ht="15" customHeight="1"/>
    <row r="65536" ht="15" customHeight="1"/>
  </sheetData>
  <mergeCells count="7">
    <mergeCell ref="C17:D17"/>
    <mergeCell ref="C1:D1"/>
    <mergeCell ref="C6:D6"/>
    <mergeCell ref="C12:D12"/>
    <mergeCell ref="C13:D13"/>
    <mergeCell ref="C14:D14"/>
    <mergeCell ref="C2:D2"/>
  </mergeCells>
  <pageMargins left="0.7" right="0.7" top="1.1437007874015748" bottom="1.1437007874015748" header="0.75" footer="0.75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60"/>
  <sheetViews>
    <sheetView zoomScale="85" zoomScaleNormal="85" workbookViewId="0">
      <selection activeCell="H19" sqref="H19"/>
    </sheetView>
  </sheetViews>
  <sheetFormatPr defaultRowHeight="14.25"/>
  <cols>
    <col min="1" max="1" width="16.75" bestFit="1" customWidth="1"/>
    <col min="2" max="2" width="14.25" bestFit="1" customWidth="1"/>
    <col min="3" max="3" width="24.75" bestFit="1" customWidth="1"/>
    <col min="4" max="4" width="27.25" bestFit="1" customWidth="1"/>
    <col min="5" max="5" width="20" bestFit="1" customWidth="1"/>
    <col min="6" max="6" width="14.25" bestFit="1" customWidth="1"/>
    <col min="7" max="7" width="15.5" bestFit="1" customWidth="1"/>
    <col min="8" max="8" width="14.75" bestFit="1" customWidth="1"/>
    <col min="9" max="9" width="20.875" bestFit="1" customWidth="1"/>
    <col min="10" max="10" width="15.875" bestFit="1" customWidth="1"/>
    <col min="11" max="11" width="11" bestFit="1" customWidth="1"/>
    <col min="12" max="12" width="6.25" bestFit="1" customWidth="1"/>
    <col min="13" max="13" width="20.625" customWidth="1"/>
    <col min="14" max="14" width="19.75" customWidth="1"/>
    <col min="15" max="15" width="9.625" bestFit="1" customWidth="1"/>
    <col min="16" max="16" width="23.25" bestFit="1" customWidth="1"/>
    <col min="17" max="17" width="13.125" bestFit="1" customWidth="1"/>
    <col min="18" max="18" width="14.25" bestFit="1" customWidth="1"/>
    <col min="19" max="20" width="10.5" bestFit="1" customWidth="1"/>
    <col min="21" max="21" width="11.875" bestFit="1" customWidth="1"/>
    <col min="22" max="22" width="9.5" bestFit="1" customWidth="1"/>
  </cols>
  <sheetData>
    <row r="1" spans="1:16" ht="15">
      <c r="A1" s="151"/>
      <c r="B1" s="152" t="str">
        <f>Sedi!B81</f>
        <v>CENTRO AGROALIMENTARE DI NAPOLI S.C.P.A.</v>
      </c>
      <c r="C1" s="152"/>
      <c r="D1" s="152" t="str">
        <f>Sedi!AA81</f>
        <v>C.A.A.T. S.C.P.A.</v>
      </c>
      <c r="E1" s="153" t="str">
        <f>Sedi!AF81</f>
        <v>S.G.M. S.C.P.A.</v>
      </c>
      <c r="F1" s="154" t="str">
        <f>Sedi!G81</f>
        <v>C.A.R   S.C.P.A.</v>
      </c>
      <c r="G1" s="155" t="str">
        <f>Sedi!L81</f>
        <v>MERCAFIR  S.C.P.A.</v>
      </c>
      <c r="H1" s="173" t="str">
        <f>Sedi!Q81</f>
        <v>SO.GE.MI.    S.P.A.</v>
      </c>
      <c r="I1" s="45" t="str">
        <f>Sedi!V81</f>
        <v>VERONAMERCATO S.P.A.</v>
      </c>
      <c r="J1" s="188"/>
    </row>
    <row r="2" spans="1:16" ht="15">
      <c r="A2" s="157" t="s">
        <v>234</v>
      </c>
      <c r="B2" s="158" t="str">
        <f>Sedi!B83</f>
        <v>F1</v>
      </c>
      <c r="C2" s="158" t="str">
        <f>Sedi!C83</f>
        <v>F2</v>
      </c>
      <c r="D2" s="158" t="str">
        <f>Sedi!D83</f>
        <v>F3</v>
      </c>
      <c r="E2" s="159" t="s">
        <v>198</v>
      </c>
      <c r="F2" s="157" t="str">
        <f t="shared" ref="F2" si="0">A2</f>
        <v>Previsione 2018</v>
      </c>
      <c r="G2" s="158" t="str">
        <f>Sedi!G83</f>
        <v>F1</v>
      </c>
      <c r="H2" s="158" t="str">
        <f>Sedi!H83</f>
        <v>F2</v>
      </c>
      <c r="I2" s="158" t="str">
        <f>Sedi!I83</f>
        <v>F3</v>
      </c>
      <c r="J2" s="159" t="s">
        <v>198</v>
      </c>
      <c r="K2" s="114"/>
      <c r="L2" s="114"/>
    </row>
    <row r="3" spans="1:16" ht="15">
      <c r="A3" s="157" t="str">
        <f>Sedi!A84</f>
        <v>gennaio</v>
      </c>
      <c r="B3" s="158">
        <f>ROUND(Sedi!B84+Sedi!AA84+Sedi!AF84,0)</f>
        <v>308074</v>
      </c>
      <c r="C3" s="158">
        <f>ROUND(Sedi!C84+Sedi!AB84+Sedi!AG84,0)</f>
        <v>209316</v>
      </c>
      <c r="D3" s="158">
        <f>ROUND(Sedi!D84+Sedi!AC84+Sedi!AH84,0)</f>
        <v>464047</v>
      </c>
      <c r="E3" s="159">
        <f t="shared" ref="E3:E14" si="1">SUM(B3:D3)</f>
        <v>981437</v>
      </c>
      <c r="F3" s="157" t="str">
        <f t="shared" ref="F3:F12" si="2">A5</f>
        <v>marzo</v>
      </c>
      <c r="G3" s="158">
        <f>ROUND(Sedi!G86+Sedi!L86+Sedi!Q86+Sedi!V86,0)</f>
        <v>846693</v>
      </c>
      <c r="H3" s="158">
        <f>ROUND(Sedi!H86+Sedi!M86+Sedi!R86+Sedi!W86,0)</f>
        <v>609132</v>
      </c>
      <c r="I3" s="158">
        <f>ROUND(Sedi!I86+Sedi!N86+Sedi!S86+Sedi!X86,0)</f>
        <v>1094476</v>
      </c>
      <c r="J3" s="159">
        <f t="shared" ref="J3:J14" si="3">SUM(G3:I3)</f>
        <v>2550301</v>
      </c>
      <c r="K3" s="114"/>
      <c r="L3" s="114"/>
    </row>
    <row r="4" spans="1:16" ht="15">
      <c r="A4" s="157" t="str">
        <f>Sedi!A85</f>
        <v>febbraio</v>
      </c>
      <c r="B4" s="158">
        <f>ROUND(Sedi!B85+Sedi!AA85+Sedi!AF85,0)</f>
        <v>301623</v>
      </c>
      <c r="C4" s="158">
        <f>ROUND(Sedi!C85+Sedi!AB85+Sedi!AG85,0)</f>
        <v>206951</v>
      </c>
      <c r="D4" s="158">
        <f>ROUND(Sedi!D85+Sedi!AC85+Sedi!AH85,0)</f>
        <v>408568</v>
      </c>
      <c r="E4" s="159">
        <f t="shared" si="1"/>
        <v>917142</v>
      </c>
      <c r="F4" s="157" t="str">
        <f t="shared" si="2"/>
        <v>aprile</v>
      </c>
      <c r="G4" s="158">
        <f>ROUND(Sedi!G87+Sedi!L87+Sedi!Q87+Sedi!V87,0)</f>
        <v>768010</v>
      </c>
      <c r="H4" s="158">
        <f>ROUND(Sedi!H87+Sedi!M87+Sedi!R87+Sedi!W87,0)</f>
        <v>579455</v>
      </c>
      <c r="I4" s="158">
        <f>ROUND(Sedi!I87+Sedi!N87+Sedi!S87+Sedi!X87,0)</f>
        <v>1175347</v>
      </c>
      <c r="J4" s="159">
        <f t="shared" si="3"/>
        <v>2522812</v>
      </c>
      <c r="K4" s="114"/>
      <c r="L4" s="114"/>
    </row>
    <row r="5" spans="1:16" ht="15">
      <c r="A5" s="157" t="str">
        <f>Sedi!A86</f>
        <v>marzo</v>
      </c>
      <c r="B5" s="158">
        <f>ROUND(Sedi!B86+Sedi!AA86+Sedi!AF86,0)</f>
        <v>347149</v>
      </c>
      <c r="C5" s="158">
        <f>ROUND(Sedi!C86+Sedi!AB86+Sedi!AG86,0)</f>
        <v>235698</v>
      </c>
      <c r="D5" s="158">
        <f>ROUND(Sedi!D86+Sedi!AC86+Sedi!AH86,0)</f>
        <v>458410</v>
      </c>
      <c r="E5" s="159">
        <f t="shared" si="1"/>
        <v>1041257</v>
      </c>
      <c r="F5" s="157" t="str">
        <f t="shared" si="2"/>
        <v>maggio</v>
      </c>
      <c r="G5" s="158">
        <f>ROUND(Sedi!G88+Sedi!L88+Sedi!Q88+Sedi!V88,0)</f>
        <v>944187</v>
      </c>
      <c r="H5" s="158">
        <f>ROUND(Sedi!H88+Sedi!M88+Sedi!R88+Sedi!W88,0)</f>
        <v>692660</v>
      </c>
      <c r="I5" s="158">
        <f>ROUND(Sedi!I88+Sedi!N88+Sedi!S88+Sedi!X88,0)</f>
        <v>1275574</v>
      </c>
      <c r="J5" s="159">
        <f t="shared" si="3"/>
        <v>2912421</v>
      </c>
      <c r="K5" s="114"/>
      <c r="L5" s="114"/>
    </row>
    <row r="6" spans="1:16" ht="15">
      <c r="A6" s="157" t="str">
        <f>Sedi!A87</f>
        <v>aprile</v>
      </c>
      <c r="B6" s="158">
        <f>ROUND(Sedi!B87+Sedi!AA87+Sedi!AF87,0)</f>
        <v>332991</v>
      </c>
      <c r="C6" s="158">
        <f>ROUND(Sedi!C87+Sedi!AB87+Sedi!AG87,0)</f>
        <v>229529</v>
      </c>
      <c r="D6" s="158">
        <f>ROUND(Sedi!D87+Sedi!AC87+Sedi!AH87,0)</f>
        <v>491609</v>
      </c>
      <c r="E6" s="159">
        <f t="shared" si="1"/>
        <v>1054129</v>
      </c>
      <c r="F6" s="157" t="str">
        <f t="shared" si="2"/>
        <v>giugno</v>
      </c>
      <c r="G6" s="158">
        <f>ROUND(Sedi!G89+Sedi!L89+Sedi!Q89+Sedi!V89,0)</f>
        <v>1110817</v>
      </c>
      <c r="H6" s="158">
        <f>ROUND(Sedi!H89+Sedi!M89+Sedi!R89+Sedi!W89,0)</f>
        <v>746419</v>
      </c>
      <c r="I6" s="158">
        <f>ROUND(Sedi!I89+Sedi!N89+Sedi!S89+Sedi!X89,0)</f>
        <v>1368028</v>
      </c>
      <c r="J6" s="159">
        <f t="shared" si="3"/>
        <v>3225264</v>
      </c>
      <c r="K6" s="114"/>
      <c r="L6" s="114"/>
    </row>
    <row r="7" spans="1:16" ht="15">
      <c r="A7" s="157" t="str">
        <f>Sedi!A88</f>
        <v>maggio</v>
      </c>
      <c r="B7" s="158">
        <f>ROUND(Sedi!B88+Sedi!AA88+Sedi!AF88,0)</f>
        <v>415184</v>
      </c>
      <c r="C7" s="158">
        <f>ROUND(Sedi!C88+Sedi!AB88+Sedi!AG88,0)</f>
        <v>271235</v>
      </c>
      <c r="D7" s="158">
        <f>ROUND(Sedi!D88+Sedi!AC88+Sedi!AH88,0)</f>
        <v>523297</v>
      </c>
      <c r="E7" s="159">
        <f t="shared" si="1"/>
        <v>1209716</v>
      </c>
      <c r="F7" s="157" t="str">
        <f t="shared" si="2"/>
        <v>luglio</v>
      </c>
      <c r="G7" s="158">
        <f>ROUND(Sedi!G90+Sedi!L90+Sedi!Q90+Sedi!V90,0)</f>
        <v>1335478</v>
      </c>
      <c r="H7" s="158">
        <f>ROUND(Sedi!H90+Sedi!M90+Sedi!R90+Sedi!W90,0)</f>
        <v>892489</v>
      </c>
      <c r="I7" s="158">
        <f>ROUND(Sedi!I90+Sedi!N90+Sedi!S90+Sedi!X90,0)</f>
        <v>1524553</v>
      </c>
      <c r="J7" s="159">
        <f t="shared" si="3"/>
        <v>3752520</v>
      </c>
      <c r="K7" s="114"/>
      <c r="L7" s="114"/>
    </row>
    <row r="8" spans="1:16" ht="15">
      <c r="A8" s="157" t="str">
        <f>Sedi!A89</f>
        <v>giugno</v>
      </c>
      <c r="B8" s="158">
        <f>ROUND(Sedi!B89+Sedi!AA89+Sedi!AF89,0)</f>
        <v>485886</v>
      </c>
      <c r="C8" s="158">
        <f>ROUND(Sedi!C89+Sedi!AB89+Sedi!AG89,0)</f>
        <v>302226</v>
      </c>
      <c r="D8" s="158">
        <f>ROUND(Sedi!D89+Sedi!AC89+Sedi!AH89,0)</f>
        <v>560309</v>
      </c>
      <c r="E8" s="159">
        <f t="shared" si="1"/>
        <v>1348421</v>
      </c>
      <c r="F8" s="157" t="str">
        <f t="shared" si="2"/>
        <v>agosto</v>
      </c>
      <c r="G8" s="158">
        <f>ROUND(Sedi!G91+Sedi!L91+Sedi!Q91+Sedi!V91,0)</f>
        <v>1165014</v>
      </c>
      <c r="H8" s="158">
        <f>ROUND(Sedi!H91+Sedi!M91+Sedi!R91+Sedi!W91,0)</f>
        <v>797731</v>
      </c>
      <c r="I8" s="158">
        <f>ROUND(Sedi!I91+Sedi!N91+Sedi!S91+Sedi!X91,0)</f>
        <v>1469913</v>
      </c>
      <c r="J8" s="159">
        <f t="shared" si="3"/>
        <v>3432658</v>
      </c>
      <c r="K8" s="114"/>
      <c r="L8" s="114"/>
      <c r="N8" s="216" t="str">
        <f>A16</f>
        <v>LOTTO 1</v>
      </c>
      <c r="O8" s="217"/>
      <c r="P8" s="217"/>
    </row>
    <row r="9" spans="1:16" ht="15">
      <c r="A9" s="157" t="str">
        <f>Sedi!A90</f>
        <v>luglio</v>
      </c>
      <c r="B9" s="158">
        <f>ROUND(Sedi!B90+Sedi!AA90+Sedi!AF90,0)</f>
        <v>556475</v>
      </c>
      <c r="C9" s="158">
        <f>ROUND(Sedi!C90+Sedi!AB90+Sedi!AG90,0)</f>
        <v>343260</v>
      </c>
      <c r="D9" s="158">
        <f>ROUND(Sedi!D90+Sedi!AC90+Sedi!AH90,0)</f>
        <v>610229</v>
      </c>
      <c r="E9" s="159">
        <f t="shared" si="1"/>
        <v>1509964</v>
      </c>
      <c r="F9" s="157" t="str">
        <f t="shared" si="2"/>
        <v>settembre</v>
      </c>
      <c r="G9" s="158">
        <f>ROUND(Sedi!G92+Sedi!L92+Sedi!Q92+Sedi!V92,0)</f>
        <v>1018079</v>
      </c>
      <c r="H9" s="158">
        <f>ROUND(Sedi!H92+Sedi!M92+Sedi!R92+Sedi!W92,0)</f>
        <v>736032</v>
      </c>
      <c r="I9" s="158">
        <f>ROUND(Sedi!I92+Sedi!N92+Sedi!S92+Sedi!X92,0)</f>
        <v>1269726</v>
      </c>
      <c r="J9" s="159">
        <f t="shared" si="3"/>
        <v>3023837</v>
      </c>
      <c r="K9" s="114"/>
      <c r="L9" s="114"/>
    </row>
    <row r="10" spans="1:16" ht="15">
      <c r="A10" s="157" t="str">
        <f>Sedi!A91</f>
        <v>agosto</v>
      </c>
      <c r="B10" s="158">
        <f>ROUND(Sedi!B91+Sedi!AA91+Sedi!AF91,0)</f>
        <v>506580</v>
      </c>
      <c r="C10" s="158">
        <f>ROUND(Sedi!C91+Sedi!AB91+Sedi!AG91,0)</f>
        <v>313529</v>
      </c>
      <c r="D10" s="158">
        <f>ROUND(Sedi!D91+Sedi!AC91+Sedi!AH91,0)</f>
        <v>586919</v>
      </c>
      <c r="E10" s="159">
        <f t="shared" si="1"/>
        <v>1407028</v>
      </c>
      <c r="F10" s="157" t="str">
        <f t="shared" si="2"/>
        <v>ottobre</v>
      </c>
      <c r="G10" s="158">
        <f>ROUND(Sedi!G93+Sedi!L93+Sedi!Q93+Sedi!V93,0)</f>
        <v>854015</v>
      </c>
      <c r="H10" s="158">
        <f>ROUND(Sedi!H93+Sedi!M93+Sedi!R93+Sedi!W93,0)</f>
        <v>655697</v>
      </c>
      <c r="I10" s="158">
        <f>ROUND(Sedi!I93+Sedi!N93+Sedi!S93+Sedi!X93,0)</f>
        <v>1162919</v>
      </c>
      <c r="J10" s="159">
        <f t="shared" si="3"/>
        <v>2672631</v>
      </c>
      <c r="K10" s="114"/>
      <c r="L10" s="114"/>
    </row>
    <row r="11" spans="1:16" ht="15">
      <c r="A11" s="157" t="str">
        <f>Sedi!A92</f>
        <v>settembre</v>
      </c>
      <c r="B11" s="158">
        <f>ROUND(Sedi!B92+Sedi!AA92+Sedi!AF92,0)</f>
        <v>433722</v>
      </c>
      <c r="C11" s="158">
        <f>ROUND(Sedi!C92+Sedi!AB92+Sedi!AG92,0)</f>
        <v>293362</v>
      </c>
      <c r="D11" s="158">
        <f>ROUND(Sedi!D92+Sedi!AC92+Sedi!AH92,0)</f>
        <v>502213</v>
      </c>
      <c r="E11" s="159">
        <f t="shared" si="1"/>
        <v>1229297</v>
      </c>
      <c r="F11" s="157" t="str">
        <f t="shared" si="2"/>
        <v>novembre</v>
      </c>
      <c r="G11" s="158">
        <f>ROUND(Sedi!G94+Sedi!L94+Sedi!Q94+Sedi!V94,0)</f>
        <v>728617</v>
      </c>
      <c r="H11" s="158">
        <f>ROUND(Sedi!H94+Sedi!M94+Sedi!R94+Sedi!W94,0)</f>
        <v>558913</v>
      </c>
      <c r="I11" s="158">
        <f>ROUND(Sedi!I94+Sedi!N94+Sedi!S94+Sedi!X94,0)</f>
        <v>930158</v>
      </c>
      <c r="J11" s="159">
        <f t="shared" si="3"/>
        <v>2217688</v>
      </c>
      <c r="K11" s="114"/>
      <c r="L11" s="114"/>
    </row>
    <row r="12" spans="1:16" ht="15">
      <c r="A12" s="157" t="str">
        <f>Sedi!A93</f>
        <v>ottobre</v>
      </c>
      <c r="B12" s="158">
        <f>ROUND(Sedi!B93+Sedi!AA93+Sedi!AF93,0)</f>
        <v>386632</v>
      </c>
      <c r="C12" s="158">
        <f>ROUND(Sedi!C93+Sedi!AB93+Sedi!AG93,0)</f>
        <v>263985</v>
      </c>
      <c r="D12" s="158">
        <f>ROUND(Sedi!D93+Sedi!AC93+Sedi!AH93,0)</f>
        <v>497902</v>
      </c>
      <c r="E12" s="159">
        <f t="shared" si="1"/>
        <v>1148519</v>
      </c>
      <c r="F12" s="157" t="str">
        <f t="shared" si="2"/>
        <v>dicembre</v>
      </c>
      <c r="G12" s="158">
        <f>ROUND(Sedi!G95+Sedi!L95+Sedi!Q95+Sedi!V95,0)</f>
        <v>744738</v>
      </c>
      <c r="H12" s="158">
        <f>ROUND(Sedi!H95+Sedi!M95+Sedi!R95+Sedi!W95,0)</f>
        <v>495496</v>
      </c>
      <c r="I12" s="158">
        <f>ROUND(Sedi!I95+Sedi!N95+Sedi!S95+Sedi!X95,0)</f>
        <v>1011830</v>
      </c>
      <c r="J12" s="159">
        <f t="shared" si="3"/>
        <v>2252064</v>
      </c>
      <c r="K12" s="114"/>
      <c r="L12" s="114"/>
      <c r="M12" s="166"/>
    </row>
    <row r="13" spans="1:16" ht="15">
      <c r="A13" s="157" t="str">
        <f>Sedi!A94</f>
        <v>novembre</v>
      </c>
      <c r="B13" s="158">
        <f>ROUND(Sedi!B94+Sedi!AA94+Sedi!AF94,0)</f>
        <v>346200</v>
      </c>
      <c r="C13" s="158">
        <f>ROUND(Sedi!C94+Sedi!AB94+Sedi!AG94,0)</f>
        <v>231056</v>
      </c>
      <c r="D13" s="158">
        <f>ROUND(Sedi!D94+Sedi!AC94+Sedi!AH94,0)</f>
        <v>472613</v>
      </c>
      <c r="E13" s="159">
        <f t="shared" si="1"/>
        <v>1049869</v>
      </c>
      <c r="F13" s="157" t="str">
        <f>A3</f>
        <v>gennaio</v>
      </c>
      <c r="G13" s="158">
        <f>ROUND(Sedi!G84+Sedi!L84+Sedi!Q84+Sedi!V84,0)</f>
        <v>831991</v>
      </c>
      <c r="H13" s="158">
        <f>ROUND(Sedi!H84+Sedi!M84+Sedi!R84+Sedi!W84,0)</f>
        <v>565638</v>
      </c>
      <c r="I13" s="158">
        <f>ROUND(Sedi!I84+Sedi!N84+Sedi!S84+Sedi!X84,0)</f>
        <v>1143432</v>
      </c>
      <c r="J13" s="159">
        <f t="shared" si="3"/>
        <v>2541061</v>
      </c>
      <c r="K13" s="114"/>
      <c r="L13" s="114"/>
    </row>
    <row r="14" spans="1:16" ht="15">
      <c r="A14" s="157" t="str">
        <f>Sedi!A95</f>
        <v>dicembre</v>
      </c>
      <c r="B14" s="158">
        <f>ROUND(Sedi!B95+Sedi!AA95+Sedi!AF95,0)</f>
        <v>299336</v>
      </c>
      <c r="C14" s="158">
        <f>ROUND(Sedi!C95+Sedi!AB95+Sedi!AG95,0)</f>
        <v>215140</v>
      </c>
      <c r="D14" s="158">
        <f>ROUND(Sedi!D95+Sedi!AC95+Sedi!AH95,0)</f>
        <v>493318</v>
      </c>
      <c r="E14" s="159">
        <f t="shared" si="1"/>
        <v>1007794</v>
      </c>
      <c r="F14" s="157" t="str">
        <f>A4</f>
        <v>febbraio</v>
      </c>
      <c r="G14" s="158">
        <f>ROUND(Sedi!G85+Sedi!L85+Sedi!Q85+Sedi!V85,0)</f>
        <v>815138</v>
      </c>
      <c r="H14" s="158">
        <f>ROUND(Sedi!H85+Sedi!M85+Sedi!R85+Sedi!W85,0)</f>
        <v>556778</v>
      </c>
      <c r="I14" s="158">
        <f>ROUND(Sedi!I85+Sedi!N85+Sedi!S85+Sedi!X85,0)</f>
        <v>992493</v>
      </c>
      <c r="J14" s="159">
        <f t="shared" si="3"/>
        <v>2364409</v>
      </c>
      <c r="K14" s="114"/>
      <c r="L14" s="114"/>
    </row>
    <row r="15" spans="1:16" ht="15.75" thickBot="1">
      <c r="A15" s="190" t="s">
        <v>52</v>
      </c>
      <c r="B15" s="191">
        <f>SUM(B3:B14)</f>
        <v>4719852</v>
      </c>
      <c r="C15" s="191">
        <f>SUM(C3:C14)</f>
        <v>3115287</v>
      </c>
      <c r="D15" s="191">
        <f>SUM(D3:D14)</f>
        <v>6069434</v>
      </c>
      <c r="E15" s="192">
        <f>SUM(E3:E14)</f>
        <v>13904573</v>
      </c>
      <c r="F15" s="190" t="str">
        <f t="shared" ref="F15" si="4">A15</f>
        <v>Totale</v>
      </c>
      <c r="G15" s="191">
        <f>SUM(G3:G14)</f>
        <v>11162777</v>
      </c>
      <c r="H15" s="191">
        <f>SUM(H3:H14)</f>
        <v>7886440</v>
      </c>
      <c r="I15" s="191">
        <f>SUM(I3:I14)</f>
        <v>14418449</v>
      </c>
      <c r="J15" s="192">
        <f>SUM(G15:I15)</f>
        <v>33467666</v>
      </c>
      <c r="K15" s="114"/>
      <c r="L15" s="114"/>
    </row>
    <row r="16" spans="1:16" ht="15.75" thickBot="1">
      <c r="A16" s="221" t="s">
        <v>232</v>
      </c>
      <c r="B16" s="222"/>
      <c r="C16" s="222"/>
      <c r="D16" s="222"/>
      <c r="E16" s="223"/>
      <c r="F16" s="224" t="s">
        <v>233</v>
      </c>
      <c r="G16" s="225"/>
      <c r="H16" s="225"/>
      <c r="I16" s="225"/>
      <c r="J16" s="226"/>
    </row>
    <row r="17" spans="1:17" ht="15">
      <c r="A17" s="114"/>
      <c r="B17" s="114"/>
      <c r="C17" s="114"/>
      <c r="D17" s="114"/>
      <c r="E17" s="148"/>
      <c r="F17" s="149"/>
      <c r="G17" s="149"/>
      <c r="H17" s="149"/>
      <c r="I17" s="162"/>
      <c r="J17" s="148"/>
      <c r="K17" s="163"/>
      <c r="L17" s="163"/>
      <c r="M17" s="149"/>
      <c r="N17" s="150"/>
      <c r="O17" s="165"/>
      <c r="P17" s="166"/>
    </row>
    <row r="18" spans="1:17" ht="15">
      <c r="A18" s="148"/>
      <c r="B18" s="149"/>
      <c r="C18" s="149"/>
      <c r="D18" s="150"/>
      <c r="E18" s="148"/>
      <c r="F18" s="149"/>
      <c r="G18" s="149"/>
      <c r="H18" s="163"/>
      <c r="I18" s="150"/>
      <c r="J18" s="208"/>
      <c r="K18" s="149"/>
      <c r="L18" s="149"/>
      <c r="M18" s="149"/>
      <c r="N18" s="150"/>
      <c r="O18" s="150"/>
      <c r="P18" s="166"/>
    </row>
    <row r="19" spans="1:17" ht="15">
      <c r="A19" s="91"/>
      <c r="B19" s="92"/>
      <c r="C19" s="92"/>
      <c r="D19" s="93"/>
      <c r="E19" s="91"/>
      <c r="F19" s="92"/>
      <c r="G19" s="92"/>
      <c r="H19" s="92"/>
      <c r="I19" s="93"/>
      <c r="J19" s="91"/>
      <c r="K19" s="92"/>
      <c r="L19" s="92"/>
      <c r="M19" s="92"/>
      <c r="N19" s="93"/>
      <c r="O19" s="164"/>
      <c r="P19" s="5"/>
      <c r="Q19" s="6"/>
    </row>
    <row r="20" spans="1:17" ht="15">
      <c r="A20" s="220" t="s">
        <v>61</v>
      </c>
      <c r="B20" s="220"/>
      <c r="C20" s="220"/>
      <c r="D20" s="220"/>
      <c r="E20" s="220"/>
      <c r="F20" s="220"/>
      <c r="G20" s="220"/>
      <c r="H20" s="220"/>
      <c r="I20" s="220"/>
      <c r="J20" s="220"/>
      <c r="K20" s="220"/>
      <c r="L20" s="206"/>
      <c r="M20" s="57"/>
      <c r="N20" s="57"/>
      <c r="O20" s="57"/>
      <c r="P20" s="5"/>
      <c r="Q20" s="6"/>
    </row>
    <row r="21" spans="1:17" ht="15">
      <c r="A21" s="144" t="s">
        <v>156</v>
      </c>
      <c r="B21" s="145" t="s">
        <v>38</v>
      </c>
      <c r="C21" s="145" t="s">
        <v>39</v>
      </c>
      <c r="D21" s="145" t="s">
        <v>40</v>
      </c>
      <c r="E21" s="145" t="s">
        <v>41</v>
      </c>
      <c r="F21" s="145" t="s">
        <v>92</v>
      </c>
      <c r="G21" s="145" t="s">
        <v>42</v>
      </c>
      <c r="H21" s="145" t="s">
        <v>199</v>
      </c>
      <c r="I21" s="145" t="s">
        <v>91</v>
      </c>
      <c r="J21" s="146" t="s">
        <v>43</v>
      </c>
      <c r="K21" s="146" t="s">
        <v>44</v>
      </c>
      <c r="L21" s="8" t="s">
        <v>284</v>
      </c>
      <c r="M21" s="66"/>
      <c r="N21" s="66"/>
      <c r="O21" s="66"/>
      <c r="P21" s="5"/>
      <c r="Q21" s="6"/>
    </row>
    <row r="22" spans="1:17" ht="30" customHeight="1">
      <c r="A22" s="105">
        <v>1</v>
      </c>
      <c r="B22" s="106" t="s">
        <v>157</v>
      </c>
      <c r="C22" s="111" t="s">
        <v>139</v>
      </c>
      <c r="D22" s="107" t="s">
        <v>146</v>
      </c>
      <c r="E22" s="107" t="s">
        <v>217</v>
      </c>
      <c r="F22" s="108">
        <v>80040</v>
      </c>
      <c r="G22" s="107" t="s">
        <v>158</v>
      </c>
      <c r="H22" s="107" t="s">
        <v>200</v>
      </c>
      <c r="I22" s="177">
        <v>3500</v>
      </c>
      <c r="J22" s="109">
        <f>'elem. compilazione capitolato'!C3</f>
        <v>43831</v>
      </c>
      <c r="K22" s="109">
        <f>'elem. compilazione capitolato'!D3</f>
        <v>44196</v>
      </c>
      <c r="L22" s="109" t="s">
        <v>282</v>
      </c>
      <c r="M22" s="5"/>
      <c r="N22" s="5"/>
      <c r="O22" s="5"/>
      <c r="P22" s="5"/>
      <c r="Q22" s="5"/>
    </row>
    <row r="23" spans="1:17" ht="15">
      <c r="A23" s="105">
        <v>2</v>
      </c>
      <c r="B23" s="106" t="s">
        <v>159</v>
      </c>
      <c r="C23" s="104" t="s">
        <v>140</v>
      </c>
      <c r="D23" s="107" t="s">
        <v>147</v>
      </c>
      <c r="E23" s="107" t="s">
        <v>150</v>
      </c>
      <c r="F23" s="108" t="s">
        <v>153</v>
      </c>
      <c r="G23" s="107" t="s">
        <v>176</v>
      </c>
      <c r="H23" s="107" t="s">
        <v>200</v>
      </c>
      <c r="I23" s="177">
        <v>4650</v>
      </c>
      <c r="J23" s="109">
        <f>'elem. compilazione capitolato'!C4</f>
        <v>43891</v>
      </c>
      <c r="K23" s="109">
        <f>'elem. compilazione capitolato'!D4</f>
        <v>44255</v>
      </c>
      <c r="L23" s="109" t="s">
        <v>283</v>
      </c>
      <c r="M23" s="5"/>
      <c r="N23" s="5"/>
      <c r="O23" s="5"/>
      <c r="P23" s="5"/>
      <c r="Q23" s="5"/>
    </row>
    <row r="24" spans="1:17" ht="15">
      <c r="A24" s="194">
        <v>3</v>
      </c>
      <c r="B24" s="106" t="s">
        <v>160</v>
      </c>
      <c r="C24" s="104" t="s">
        <v>141</v>
      </c>
      <c r="D24" s="104" t="s">
        <v>161</v>
      </c>
      <c r="E24" s="104" t="s">
        <v>151</v>
      </c>
      <c r="F24" s="110">
        <v>50127</v>
      </c>
      <c r="G24" s="104" t="s">
        <v>177</v>
      </c>
      <c r="H24" s="169" t="s">
        <v>200</v>
      </c>
      <c r="I24" s="177">
        <v>900</v>
      </c>
      <c r="J24" s="109">
        <f>J23</f>
        <v>43891</v>
      </c>
      <c r="K24" s="109">
        <f>K23</f>
        <v>44255</v>
      </c>
      <c r="L24" s="109" t="s">
        <v>283</v>
      </c>
      <c r="M24" s="66"/>
      <c r="N24" s="66"/>
      <c r="O24" s="66"/>
      <c r="P24" s="5"/>
      <c r="Q24" s="6"/>
    </row>
    <row r="25" spans="1:17" ht="15">
      <c r="A25" s="194">
        <v>4</v>
      </c>
      <c r="B25" s="106" t="s">
        <v>162</v>
      </c>
      <c r="C25" s="104" t="s">
        <v>142</v>
      </c>
      <c r="D25" s="104" t="s">
        <v>163</v>
      </c>
      <c r="E25" s="104" t="s">
        <v>152</v>
      </c>
      <c r="F25" s="110">
        <v>20137</v>
      </c>
      <c r="G25" s="104" t="s">
        <v>178</v>
      </c>
      <c r="H25" s="169" t="s">
        <v>200</v>
      </c>
      <c r="I25" s="177">
        <v>1600</v>
      </c>
      <c r="J25" s="109">
        <f t="shared" ref="J25:J56" si="5">J24</f>
        <v>43891</v>
      </c>
      <c r="K25" s="109">
        <f t="shared" ref="K25:K56" si="6">K24</f>
        <v>44255</v>
      </c>
      <c r="L25" s="109" t="s">
        <v>283</v>
      </c>
      <c r="M25" s="66"/>
      <c r="N25" s="66"/>
      <c r="O25" s="66"/>
      <c r="P25" s="5"/>
      <c r="Q25" s="6"/>
    </row>
    <row r="26" spans="1:17" ht="15">
      <c r="A26" s="194">
        <v>5</v>
      </c>
      <c r="B26" s="106" t="s">
        <v>230</v>
      </c>
      <c r="C26" s="104" t="s">
        <v>142</v>
      </c>
      <c r="D26" s="107" t="s">
        <v>163</v>
      </c>
      <c r="E26" s="107" t="s">
        <v>152</v>
      </c>
      <c r="F26" s="108">
        <v>20137</v>
      </c>
      <c r="G26" s="104" t="s">
        <v>178</v>
      </c>
      <c r="H26" s="107" t="s">
        <v>216</v>
      </c>
      <c r="I26" s="177">
        <v>50</v>
      </c>
      <c r="J26" s="109">
        <f t="shared" si="5"/>
        <v>43891</v>
      </c>
      <c r="K26" s="109">
        <f t="shared" si="6"/>
        <v>44255</v>
      </c>
      <c r="L26" s="109" t="s">
        <v>283</v>
      </c>
      <c r="M26" s="66"/>
      <c r="N26" s="218" t="str">
        <f>F16</f>
        <v>LOTTO 2</v>
      </c>
      <c r="O26" s="219"/>
      <c r="P26" s="219"/>
    </row>
    <row r="27" spans="1:17" ht="15">
      <c r="A27" s="194">
        <v>6</v>
      </c>
      <c r="B27" s="106" t="s">
        <v>165</v>
      </c>
      <c r="C27" s="104" t="s">
        <v>142</v>
      </c>
      <c r="D27" s="107" t="s">
        <v>163</v>
      </c>
      <c r="E27" s="107" t="s">
        <v>152</v>
      </c>
      <c r="F27" s="108">
        <v>20137</v>
      </c>
      <c r="G27" s="104" t="s">
        <v>178</v>
      </c>
      <c r="H27" s="189" t="s">
        <v>216</v>
      </c>
      <c r="I27" s="177">
        <v>100</v>
      </c>
      <c r="J27" s="109">
        <f t="shared" si="5"/>
        <v>43891</v>
      </c>
      <c r="K27" s="109">
        <f t="shared" si="6"/>
        <v>44255</v>
      </c>
      <c r="L27" s="109" t="s">
        <v>283</v>
      </c>
      <c r="M27" s="66"/>
      <c r="N27" s="66"/>
      <c r="O27" s="66"/>
    </row>
    <row r="28" spans="1:17" ht="15">
      <c r="A28" s="194">
        <v>7</v>
      </c>
      <c r="B28" s="106" t="s">
        <v>228</v>
      </c>
      <c r="C28" s="104" t="s">
        <v>142</v>
      </c>
      <c r="D28" s="107" t="s">
        <v>149</v>
      </c>
      <c r="E28" s="107" t="s">
        <v>152</v>
      </c>
      <c r="F28" s="108">
        <v>20137</v>
      </c>
      <c r="G28" s="104" t="s">
        <v>178</v>
      </c>
      <c r="H28" s="107" t="s">
        <v>216</v>
      </c>
      <c r="I28" s="177">
        <v>150</v>
      </c>
      <c r="J28" s="109">
        <f t="shared" si="5"/>
        <v>43891</v>
      </c>
      <c r="K28" s="109">
        <f t="shared" si="6"/>
        <v>44255</v>
      </c>
      <c r="L28" s="109" t="s">
        <v>283</v>
      </c>
      <c r="M28" s="66"/>
      <c r="N28" s="66"/>
      <c r="O28" s="66"/>
    </row>
    <row r="29" spans="1:17" ht="15">
      <c r="A29" s="194">
        <v>8</v>
      </c>
      <c r="B29" s="106" t="s">
        <v>166</v>
      </c>
      <c r="C29" s="104" t="s">
        <v>142</v>
      </c>
      <c r="D29" s="107" t="s">
        <v>167</v>
      </c>
      <c r="E29" s="107" t="s">
        <v>152</v>
      </c>
      <c r="F29" s="108">
        <v>20137</v>
      </c>
      <c r="G29" s="104" t="s">
        <v>178</v>
      </c>
      <c r="H29" s="189" t="s">
        <v>200</v>
      </c>
      <c r="I29" s="177">
        <v>1050</v>
      </c>
      <c r="J29" s="109">
        <f t="shared" si="5"/>
        <v>43891</v>
      </c>
      <c r="K29" s="109">
        <f t="shared" si="6"/>
        <v>44255</v>
      </c>
      <c r="L29" s="109" t="s">
        <v>283</v>
      </c>
      <c r="M29" s="66"/>
      <c r="N29" s="66"/>
      <c r="O29" s="66"/>
    </row>
    <row r="30" spans="1:17" ht="15">
      <c r="A30" s="194">
        <v>9</v>
      </c>
      <c r="B30" s="106" t="s">
        <v>168</v>
      </c>
      <c r="C30" s="104" t="s">
        <v>142</v>
      </c>
      <c r="D30" s="107" t="s">
        <v>149</v>
      </c>
      <c r="E30" s="107" t="s">
        <v>152</v>
      </c>
      <c r="F30" s="108">
        <v>20137</v>
      </c>
      <c r="G30" s="104" t="s">
        <v>178</v>
      </c>
      <c r="H30" s="107" t="s">
        <v>216</v>
      </c>
      <c r="I30" s="177">
        <v>65</v>
      </c>
      <c r="J30" s="109">
        <f t="shared" si="5"/>
        <v>43891</v>
      </c>
      <c r="K30" s="109">
        <f t="shared" si="6"/>
        <v>44255</v>
      </c>
      <c r="L30" s="109" t="s">
        <v>283</v>
      </c>
      <c r="M30" s="66"/>
      <c r="N30" s="66"/>
      <c r="O30" s="66"/>
    </row>
    <row r="31" spans="1:17" ht="15">
      <c r="A31" s="194">
        <v>10</v>
      </c>
      <c r="B31" s="106" t="s">
        <v>169</v>
      </c>
      <c r="C31" s="104" t="s">
        <v>142</v>
      </c>
      <c r="D31" s="107" t="s">
        <v>149</v>
      </c>
      <c r="E31" s="107" t="s">
        <v>152</v>
      </c>
      <c r="F31" s="108">
        <v>20137</v>
      </c>
      <c r="G31" s="104" t="s">
        <v>178</v>
      </c>
      <c r="H31" s="189" t="s">
        <v>216</v>
      </c>
      <c r="I31" s="177">
        <v>75</v>
      </c>
      <c r="J31" s="109">
        <f t="shared" si="5"/>
        <v>43891</v>
      </c>
      <c r="K31" s="109">
        <f t="shared" si="6"/>
        <v>44255</v>
      </c>
      <c r="L31" s="109" t="s">
        <v>283</v>
      </c>
      <c r="M31" s="66"/>
      <c r="N31" s="66"/>
      <c r="O31" s="66"/>
    </row>
    <row r="32" spans="1:17" ht="15">
      <c r="A32" s="194">
        <v>11</v>
      </c>
      <c r="B32" s="106" t="s">
        <v>170</v>
      </c>
      <c r="C32" s="104" t="s">
        <v>142</v>
      </c>
      <c r="D32" s="107" t="s">
        <v>149</v>
      </c>
      <c r="E32" s="107" t="s">
        <v>152</v>
      </c>
      <c r="F32" s="108">
        <v>20137</v>
      </c>
      <c r="G32" s="104" t="s">
        <v>178</v>
      </c>
      <c r="H32" s="107" t="s">
        <v>216</v>
      </c>
      <c r="I32" s="177">
        <v>65</v>
      </c>
      <c r="J32" s="109">
        <f t="shared" si="5"/>
        <v>43891</v>
      </c>
      <c r="K32" s="109">
        <f t="shared" si="6"/>
        <v>44255</v>
      </c>
      <c r="L32" s="109" t="s">
        <v>283</v>
      </c>
      <c r="M32" s="66"/>
      <c r="N32" s="66"/>
      <c r="O32" s="66"/>
    </row>
    <row r="33" spans="1:12" ht="15">
      <c r="A33" s="194">
        <v>12</v>
      </c>
      <c r="B33" s="106" t="s">
        <v>171</v>
      </c>
      <c r="C33" s="104" t="s">
        <v>142</v>
      </c>
      <c r="D33" s="107" t="s">
        <v>167</v>
      </c>
      <c r="E33" s="107" t="s">
        <v>152</v>
      </c>
      <c r="F33" s="108">
        <v>20137</v>
      </c>
      <c r="G33" s="104" t="s">
        <v>178</v>
      </c>
      <c r="H33" s="189" t="s">
        <v>216</v>
      </c>
      <c r="I33" s="177">
        <v>45</v>
      </c>
      <c r="J33" s="109">
        <f t="shared" si="5"/>
        <v>43891</v>
      </c>
      <c r="K33" s="109">
        <f t="shared" si="6"/>
        <v>44255</v>
      </c>
      <c r="L33" s="109" t="s">
        <v>283</v>
      </c>
    </row>
    <row r="34" spans="1:12" ht="15">
      <c r="A34" s="194">
        <v>13</v>
      </c>
      <c r="B34" s="106" t="s">
        <v>172</v>
      </c>
      <c r="C34" s="104" t="s">
        <v>142</v>
      </c>
      <c r="D34" s="107" t="s">
        <v>173</v>
      </c>
      <c r="E34" s="107" t="s">
        <v>152</v>
      </c>
      <c r="F34" s="108">
        <v>20137</v>
      </c>
      <c r="G34" s="104" t="s">
        <v>178</v>
      </c>
      <c r="H34" s="107" t="s">
        <v>216</v>
      </c>
      <c r="I34" s="177">
        <v>40</v>
      </c>
      <c r="J34" s="109">
        <f t="shared" si="5"/>
        <v>43891</v>
      </c>
      <c r="K34" s="109">
        <f t="shared" si="6"/>
        <v>44255</v>
      </c>
      <c r="L34" s="109" t="s">
        <v>283</v>
      </c>
    </row>
    <row r="35" spans="1:12" ht="15">
      <c r="A35" s="194">
        <v>14</v>
      </c>
      <c r="B35" s="106" t="s">
        <v>219</v>
      </c>
      <c r="C35" s="104" t="s">
        <v>142</v>
      </c>
      <c r="D35" s="107" t="s">
        <v>149</v>
      </c>
      <c r="E35" s="107" t="s">
        <v>152</v>
      </c>
      <c r="F35" s="108">
        <v>20137</v>
      </c>
      <c r="G35" s="104" t="s">
        <v>178</v>
      </c>
      <c r="H35" s="189" t="s">
        <v>216</v>
      </c>
      <c r="I35" s="177">
        <v>150</v>
      </c>
      <c r="J35" s="109">
        <f t="shared" si="5"/>
        <v>43891</v>
      </c>
      <c r="K35" s="109">
        <f t="shared" si="6"/>
        <v>44255</v>
      </c>
      <c r="L35" s="109" t="s">
        <v>283</v>
      </c>
    </row>
    <row r="36" spans="1:12" ht="15">
      <c r="A36" s="194">
        <v>15</v>
      </c>
      <c r="B36" s="106" t="s">
        <v>174</v>
      </c>
      <c r="C36" s="104" t="s">
        <v>142</v>
      </c>
      <c r="D36" s="107" t="s">
        <v>149</v>
      </c>
      <c r="E36" s="107" t="s">
        <v>152</v>
      </c>
      <c r="F36" s="108">
        <v>20137</v>
      </c>
      <c r="G36" s="104" t="s">
        <v>178</v>
      </c>
      <c r="H36" s="107" t="s">
        <v>216</v>
      </c>
      <c r="I36" s="177">
        <v>60</v>
      </c>
      <c r="J36" s="109">
        <f t="shared" si="5"/>
        <v>43891</v>
      </c>
      <c r="K36" s="109">
        <f t="shared" si="6"/>
        <v>44255</v>
      </c>
      <c r="L36" s="109" t="s">
        <v>283</v>
      </c>
    </row>
    <row r="37" spans="1:12" ht="15">
      <c r="A37" s="194">
        <v>16</v>
      </c>
      <c r="B37" s="106" t="s">
        <v>220</v>
      </c>
      <c r="C37" s="104" t="s">
        <v>142</v>
      </c>
      <c r="D37" s="107" t="s">
        <v>175</v>
      </c>
      <c r="E37" s="107" t="s">
        <v>152</v>
      </c>
      <c r="F37" s="108">
        <v>20137</v>
      </c>
      <c r="G37" s="104" t="s">
        <v>178</v>
      </c>
      <c r="H37" s="189" t="s">
        <v>216</v>
      </c>
      <c r="I37" s="177">
        <v>27.5</v>
      </c>
      <c r="J37" s="109">
        <f t="shared" si="5"/>
        <v>43891</v>
      </c>
      <c r="K37" s="109">
        <f t="shared" si="6"/>
        <v>44255</v>
      </c>
      <c r="L37" s="109" t="s">
        <v>283</v>
      </c>
    </row>
    <row r="38" spans="1:12" ht="15">
      <c r="A38" s="194">
        <v>17</v>
      </c>
      <c r="B38" s="106" t="s">
        <v>210</v>
      </c>
      <c r="C38" s="169" t="s">
        <v>211</v>
      </c>
      <c r="D38" s="169" t="s">
        <v>203</v>
      </c>
      <c r="E38" s="169" t="s">
        <v>204</v>
      </c>
      <c r="F38" s="110">
        <v>37137</v>
      </c>
      <c r="G38" s="169" t="s">
        <v>212</v>
      </c>
      <c r="H38" s="107" t="s">
        <v>200</v>
      </c>
      <c r="I38" s="177">
        <v>800</v>
      </c>
      <c r="J38" s="109">
        <f t="shared" si="5"/>
        <v>43891</v>
      </c>
      <c r="K38" s="109">
        <f t="shared" si="6"/>
        <v>44255</v>
      </c>
      <c r="L38" s="109" t="s">
        <v>283</v>
      </c>
    </row>
    <row r="39" spans="1:12" ht="15">
      <c r="A39" s="194">
        <v>18</v>
      </c>
      <c r="B39" s="106" t="s">
        <v>213</v>
      </c>
      <c r="C39" s="169" t="s">
        <v>211</v>
      </c>
      <c r="D39" s="107" t="s">
        <v>203</v>
      </c>
      <c r="E39" s="169" t="s">
        <v>204</v>
      </c>
      <c r="F39" s="110">
        <v>37137</v>
      </c>
      <c r="G39" s="169" t="s">
        <v>212</v>
      </c>
      <c r="H39" s="189" t="s">
        <v>216</v>
      </c>
      <c r="I39" s="177">
        <v>80</v>
      </c>
      <c r="J39" s="109">
        <f t="shared" si="5"/>
        <v>43891</v>
      </c>
      <c r="K39" s="109">
        <f t="shared" si="6"/>
        <v>44255</v>
      </c>
      <c r="L39" s="109" t="s">
        <v>283</v>
      </c>
    </row>
    <row r="40" spans="1:12" ht="15">
      <c r="A40" s="194">
        <v>19</v>
      </c>
      <c r="B40" s="106" t="s">
        <v>214</v>
      </c>
      <c r="C40" s="169" t="s">
        <v>211</v>
      </c>
      <c r="D40" s="107" t="s">
        <v>203</v>
      </c>
      <c r="E40" s="169" t="s">
        <v>204</v>
      </c>
      <c r="F40" s="110">
        <v>37137</v>
      </c>
      <c r="G40" s="169" t="s">
        <v>212</v>
      </c>
      <c r="H40" s="107" t="s">
        <v>216</v>
      </c>
      <c r="I40" s="177">
        <v>16.5</v>
      </c>
      <c r="J40" s="109">
        <f t="shared" si="5"/>
        <v>43891</v>
      </c>
      <c r="K40" s="109">
        <f t="shared" si="6"/>
        <v>44255</v>
      </c>
      <c r="L40" s="109" t="s">
        <v>283</v>
      </c>
    </row>
    <row r="41" spans="1:12" ht="15">
      <c r="A41" s="194">
        <v>20</v>
      </c>
      <c r="B41" s="106" t="s">
        <v>215</v>
      </c>
      <c r="C41" s="169" t="s">
        <v>211</v>
      </c>
      <c r="D41" s="107" t="s">
        <v>203</v>
      </c>
      <c r="E41" s="169" t="s">
        <v>204</v>
      </c>
      <c r="F41" s="110">
        <v>37137</v>
      </c>
      <c r="G41" s="169" t="s">
        <v>212</v>
      </c>
      <c r="H41" s="189" t="s">
        <v>216</v>
      </c>
      <c r="I41" s="177">
        <v>16.5</v>
      </c>
      <c r="J41" s="109">
        <f t="shared" si="5"/>
        <v>43891</v>
      </c>
      <c r="K41" s="109">
        <f t="shared" si="6"/>
        <v>44255</v>
      </c>
      <c r="L41" s="109" t="s">
        <v>283</v>
      </c>
    </row>
    <row r="42" spans="1:12" ht="15">
      <c r="A42" s="194">
        <v>21</v>
      </c>
      <c r="B42" s="106" t="s">
        <v>221</v>
      </c>
      <c r="C42" s="171" t="s">
        <v>140</v>
      </c>
      <c r="D42" s="110" t="s">
        <v>225</v>
      </c>
      <c r="E42" s="107" t="s">
        <v>152</v>
      </c>
      <c r="F42" s="108">
        <v>20137</v>
      </c>
      <c r="G42" s="110" t="s">
        <v>176</v>
      </c>
      <c r="H42" s="107" t="s">
        <v>216</v>
      </c>
      <c r="I42" s="177">
        <v>4.95</v>
      </c>
      <c r="J42" s="109">
        <f t="shared" si="5"/>
        <v>43891</v>
      </c>
      <c r="K42" s="109">
        <f t="shared" si="6"/>
        <v>44255</v>
      </c>
      <c r="L42" s="109" t="s">
        <v>283</v>
      </c>
    </row>
    <row r="43" spans="1:12" ht="15">
      <c r="A43" s="194">
        <v>22</v>
      </c>
      <c r="B43" s="106" t="s">
        <v>222</v>
      </c>
      <c r="C43" s="171" t="s">
        <v>140</v>
      </c>
      <c r="D43" s="110" t="s">
        <v>226</v>
      </c>
      <c r="E43" s="107" t="s">
        <v>152</v>
      </c>
      <c r="F43" s="108">
        <v>20137</v>
      </c>
      <c r="G43" s="110" t="s">
        <v>176</v>
      </c>
      <c r="H43" s="189" t="s">
        <v>216</v>
      </c>
      <c r="I43" s="177">
        <v>3.3</v>
      </c>
      <c r="J43" s="109">
        <f t="shared" si="5"/>
        <v>43891</v>
      </c>
      <c r="K43" s="109">
        <f t="shared" si="6"/>
        <v>44255</v>
      </c>
      <c r="L43" s="109" t="s">
        <v>283</v>
      </c>
    </row>
    <row r="44" spans="1:12" ht="15">
      <c r="A44" s="194">
        <v>23</v>
      </c>
      <c r="B44" s="106" t="s">
        <v>223</v>
      </c>
      <c r="C44" s="171" t="s">
        <v>140</v>
      </c>
      <c r="D44" s="110" t="s">
        <v>224</v>
      </c>
      <c r="E44" s="107" t="s">
        <v>152</v>
      </c>
      <c r="F44" s="108">
        <v>20137</v>
      </c>
      <c r="G44" s="110" t="s">
        <v>176</v>
      </c>
      <c r="H44" s="107" t="s">
        <v>216</v>
      </c>
      <c r="I44" s="177">
        <v>75</v>
      </c>
      <c r="J44" s="109">
        <f t="shared" si="5"/>
        <v>43891</v>
      </c>
      <c r="K44" s="109">
        <f t="shared" si="6"/>
        <v>44255</v>
      </c>
      <c r="L44" s="109" t="s">
        <v>283</v>
      </c>
    </row>
    <row r="45" spans="1:12" ht="15">
      <c r="A45" s="194">
        <v>24</v>
      </c>
      <c r="B45" s="106" t="s">
        <v>237</v>
      </c>
      <c r="C45" s="193" t="s">
        <v>236</v>
      </c>
      <c r="D45" s="107" t="s">
        <v>249</v>
      </c>
      <c r="E45" s="107" t="s">
        <v>250</v>
      </c>
      <c r="F45" s="108">
        <v>10095</v>
      </c>
      <c r="G45" s="110" t="s">
        <v>251</v>
      </c>
      <c r="H45" s="110" t="s">
        <v>216</v>
      </c>
      <c r="I45" s="177">
        <v>50</v>
      </c>
      <c r="J45" s="109">
        <f>J22</f>
        <v>43831</v>
      </c>
      <c r="K45" s="200">
        <f>K22</f>
        <v>44196</v>
      </c>
      <c r="L45" s="109" t="s">
        <v>282</v>
      </c>
    </row>
    <row r="46" spans="1:12" ht="15">
      <c r="A46" s="194">
        <v>25</v>
      </c>
      <c r="B46" s="106" t="s">
        <v>238</v>
      </c>
      <c r="C46" s="193" t="s">
        <v>236</v>
      </c>
      <c r="D46" s="107" t="s">
        <v>249</v>
      </c>
      <c r="E46" s="107" t="s">
        <v>250</v>
      </c>
      <c r="F46" s="108">
        <v>10095</v>
      </c>
      <c r="G46" s="110" t="s">
        <v>251</v>
      </c>
      <c r="H46" s="110" t="s">
        <v>216</v>
      </c>
      <c r="I46" s="177">
        <v>25</v>
      </c>
      <c r="J46" s="109">
        <f t="shared" si="5"/>
        <v>43831</v>
      </c>
      <c r="K46" s="200">
        <f t="shared" si="6"/>
        <v>44196</v>
      </c>
      <c r="L46" s="109" t="s">
        <v>282</v>
      </c>
    </row>
    <row r="47" spans="1:12" ht="15">
      <c r="A47" s="194">
        <v>26</v>
      </c>
      <c r="B47" s="106" t="s">
        <v>239</v>
      </c>
      <c r="C47" s="193" t="s">
        <v>236</v>
      </c>
      <c r="D47" s="107" t="s">
        <v>249</v>
      </c>
      <c r="E47" s="107" t="s">
        <v>250</v>
      </c>
      <c r="F47" s="108">
        <v>10095</v>
      </c>
      <c r="G47" s="110" t="s">
        <v>251</v>
      </c>
      <c r="H47" s="193" t="s">
        <v>200</v>
      </c>
      <c r="I47" s="177">
        <v>900</v>
      </c>
      <c r="J47" s="109">
        <f t="shared" si="5"/>
        <v>43831</v>
      </c>
      <c r="K47" s="200">
        <f t="shared" si="6"/>
        <v>44196</v>
      </c>
      <c r="L47" s="109" t="s">
        <v>282</v>
      </c>
    </row>
    <row r="48" spans="1:12" ht="15">
      <c r="A48" s="194">
        <v>27</v>
      </c>
      <c r="B48" s="106" t="s">
        <v>240</v>
      </c>
      <c r="C48" s="193" t="s">
        <v>236</v>
      </c>
      <c r="D48" s="107" t="s">
        <v>249</v>
      </c>
      <c r="E48" s="107" t="s">
        <v>250</v>
      </c>
      <c r="F48" s="108">
        <v>10095</v>
      </c>
      <c r="G48" s="110" t="s">
        <v>251</v>
      </c>
      <c r="H48" s="193" t="s">
        <v>200</v>
      </c>
      <c r="I48" s="177">
        <v>1000</v>
      </c>
      <c r="J48" s="109">
        <f t="shared" si="5"/>
        <v>43831</v>
      </c>
      <c r="K48" s="200">
        <f t="shared" si="6"/>
        <v>44196</v>
      </c>
      <c r="L48" s="109" t="s">
        <v>282</v>
      </c>
    </row>
    <row r="49" spans="1:12" ht="15">
      <c r="A49" s="194">
        <v>28</v>
      </c>
      <c r="B49" s="106" t="s">
        <v>241</v>
      </c>
      <c r="C49" s="193" t="s">
        <v>236</v>
      </c>
      <c r="D49" s="107" t="s">
        <v>249</v>
      </c>
      <c r="E49" s="107" t="s">
        <v>250</v>
      </c>
      <c r="F49" s="108">
        <v>10095</v>
      </c>
      <c r="G49" s="110" t="s">
        <v>251</v>
      </c>
      <c r="H49" s="193" t="s">
        <v>200</v>
      </c>
      <c r="I49" s="177">
        <v>507</v>
      </c>
      <c r="J49" s="109">
        <f t="shared" si="5"/>
        <v>43831</v>
      </c>
      <c r="K49" s="200">
        <f t="shared" si="6"/>
        <v>44196</v>
      </c>
      <c r="L49" s="109" t="s">
        <v>282</v>
      </c>
    </row>
    <row r="50" spans="1:12" ht="15">
      <c r="A50" s="194">
        <v>29</v>
      </c>
      <c r="B50" s="106" t="s">
        <v>242</v>
      </c>
      <c r="C50" s="193" t="s">
        <v>236</v>
      </c>
      <c r="D50" s="107" t="s">
        <v>249</v>
      </c>
      <c r="E50" s="107" t="s">
        <v>250</v>
      </c>
      <c r="F50" s="108">
        <v>10095</v>
      </c>
      <c r="G50" s="110" t="s">
        <v>251</v>
      </c>
      <c r="H50" s="193" t="s">
        <v>200</v>
      </c>
      <c r="I50" s="177">
        <v>600</v>
      </c>
      <c r="J50" s="109">
        <f t="shared" si="5"/>
        <v>43831</v>
      </c>
      <c r="K50" s="200">
        <f t="shared" si="6"/>
        <v>44196</v>
      </c>
      <c r="L50" s="109" t="s">
        <v>282</v>
      </c>
    </row>
    <row r="51" spans="1:12" ht="15">
      <c r="A51" s="194">
        <v>30</v>
      </c>
      <c r="B51" s="106" t="s">
        <v>243</v>
      </c>
      <c r="C51" s="193" t="s">
        <v>236</v>
      </c>
      <c r="D51" s="107" t="s">
        <v>249</v>
      </c>
      <c r="E51" s="107" t="s">
        <v>250</v>
      </c>
      <c r="F51" s="108">
        <v>10095</v>
      </c>
      <c r="G51" s="110" t="s">
        <v>251</v>
      </c>
      <c r="H51" s="110" t="s">
        <v>216</v>
      </c>
      <c r="I51" s="177">
        <v>100</v>
      </c>
      <c r="J51" s="109">
        <f t="shared" si="5"/>
        <v>43831</v>
      </c>
      <c r="K51" s="200">
        <f t="shared" si="6"/>
        <v>44196</v>
      </c>
      <c r="L51" s="109" t="s">
        <v>282</v>
      </c>
    </row>
    <row r="52" spans="1:12" ht="15">
      <c r="A52" s="194">
        <v>31</v>
      </c>
      <c r="B52" s="106" t="s">
        <v>244</v>
      </c>
      <c r="C52" s="193" t="s">
        <v>236</v>
      </c>
      <c r="D52" s="107" t="s">
        <v>249</v>
      </c>
      <c r="E52" s="107" t="s">
        <v>250</v>
      </c>
      <c r="F52" s="108">
        <v>10095</v>
      </c>
      <c r="G52" s="110" t="s">
        <v>251</v>
      </c>
      <c r="H52" s="110" t="s">
        <v>216</v>
      </c>
      <c r="I52" s="177">
        <v>100</v>
      </c>
      <c r="J52" s="109">
        <f t="shared" si="5"/>
        <v>43831</v>
      </c>
      <c r="K52" s="200">
        <f t="shared" si="6"/>
        <v>44196</v>
      </c>
      <c r="L52" s="109" t="s">
        <v>282</v>
      </c>
    </row>
    <row r="53" spans="1:12" ht="15">
      <c r="A53" s="194">
        <v>32</v>
      </c>
      <c r="B53" s="106" t="s">
        <v>245</v>
      </c>
      <c r="C53" s="193" t="s">
        <v>236</v>
      </c>
      <c r="D53" s="107" t="s">
        <v>249</v>
      </c>
      <c r="E53" s="107" t="s">
        <v>250</v>
      </c>
      <c r="F53" s="108">
        <v>10095</v>
      </c>
      <c r="G53" s="110" t="s">
        <v>251</v>
      </c>
      <c r="H53" s="110" t="s">
        <v>216</v>
      </c>
      <c r="I53" s="177">
        <v>100</v>
      </c>
      <c r="J53" s="109">
        <f t="shared" si="5"/>
        <v>43831</v>
      </c>
      <c r="K53" s="200">
        <f t="shared" si="6"/>
        <v>44196</v>
      </c>
      <c r="L53" s="109" t="s">
        <v>282</v>
      </c>
    </row>
    <row r="54" spans="1:12" ht="15">
      <c r="A54" s="194">
        <v>33</v>
      </c>
      <c r="B54" s="106" t="s">
        <v>246</v>
      </c>
      <c r="C54" s="193" t="s">
        <v>236</v>
      </c>
      <c r="D54" s="107" t="s">
        <v>249</v>
      </c>
      <c r="E54" s="107" t="s">
        <v>250</v>
      </c>
      <c r="F54" s="108">
        <v>10095</v>
      </c>
      <c r="G54" s="110" t="s">
        <v>251</v>
      </c>
      <c r="H54" s="110" t="s">
        <v>216</v>
      </c>
      <c r="I54" s="177">
        <v>100</v>
      </c>
      <c r="J54" s="109">
        <f t="shared" si="5"/>
        <v>43831</v>
      </c>
      <c r="K54" s="200">
        <f t="shared" si="6"/>
        <v>44196</v>
      </c>
      <c r="L54" s="109" t="s">
        <v>282</v>
      </c>
    </row>
    <row r="55" spans="1:12" ht="15">
      <c r="A55" s="194">
        <v>34</v>
      </c>
      <c r="B55" s="106" t="s">
        <v>247</v>
      </c>
      <c r="C55" s="193" t="s">
        <v>236</v>
      </c>
      <c r="D55" s="107" t="s">
        <v>249</v>
      </c>
      <c r="E55" s="107" t="s">
        <v>250</v>
      </c>
      <c r="F55" s="108">
        <v>10095</v>
      </c>
      <c r="G55" s="110" t="s">
        <v>251</v>
      </c>
      <c r="H55" s="110" t="s">
        <v>216</v>
      </c>
      <c r="I55" s="177">
        <v>33</v>
      </c>
      <c r="J55" s="109">
        <f t="shared" si="5"/>
        <v>43831</v>
      </c>
      <c r="K55" s="200">
        <f t="shared" si="6"/>
        <v>44196</v>
      </c>
      <c r="L55" s="109" t="s">
        <v>282</v>
      </c>
    </row>
    <row r="56" spans="1:12" ht="15">
      <c r="A56" s="194">
        <v>35</v>
      </c>
      <c r="B56" s="106" t="s">
        <v>248</v>
      </c>
      <c r="C56" s="193" t="s">
        <v>236</v>
      </c>
      <c r="D56" s="107" t="s">
        <v>249</v>
      </c>
      <c r="E56" s="107" t="s">
        <v>250</v>
      </c>
      <c r="F56" s="108">
        <v>10095</v>
      </c>
      <c r="G56" s="110" t="s">
        <v>251</v>
      </c>
      <c r="H56" s="110" t="s">
        <v>216</v>
      </c>
      <c r="I56" s="177">
        <v>17</v>
      </c>
      <c r="J56" s="109">
        <f t="shared" si="5"/>
        <v>43831</v>
      </c>
      <c r="K56" s="200">
        <f t="shared" si="6"/>
        <v>44196</v>
      </c>
      <c r="L56" s="109" t="s">
        <v>282</v>
      </c>
    </row>
    <row r="57" spans="1:12" ht="15">
      <c r="A57" s="199">
        <v>36</v>
      </c>
      <c r="B57" s="106" t="s">
        <v>266</v>
      </c>
      <c r="C57" s="198" t="str">
        <f>Sedi!AF81</f>
        <v>S.G.M. S.C.P.A.</v>
      </c>
      <c r="D57" s="107" t="s">
        <v>272</v>
      </c>
      <c r="E57" s="107" t="s">
        <v>271</v>
      </c>
      <c r="F57" s="108">
        <v>16162</v>
      </c>
      <c r="G57" s="110" t="s">
        <v>270</v>
      </c>
      <c r="H57" s="110" t="s">
        <v>200</v>
      </c>
      <c r="I57" s="177">
        <v>910</v>
      </c>
      <c r="J57" s="109">
        <f t="shared" ref="J57:K59" si="7">J56</f>
        <v>43831</v>
      </c>
      <c r="K57" s="200">
        <f t="shared" si="7"/>
        <v>44196</v>
      </c>
      <c r="L57" s="109" t="s">
        <v>282</v>
      </c>
    </row>
    <row r="58" spans="1:12" ht="15">
      <c r="A58" s="199">
        <v>37</v>
      </c>
      <c r="B58" s="106" t="s">
        <v>267</v>
      </c>
      <c r="C58" s="198" t="str">
        <f>C57</f>
        <v>S.G.M. S.C.P.A.</v>
      </c>
      <c r="D58" s="107" t="s">
        <v>272</v>
      </c>
      <c r="E58" s="107" t="s">
        <v>271</v>
      </c>
      <c r="F58" s="108">
        <v>16162</v>
      </c>
      <c r="G58" s="110" t="s">
        <v>270</v>
      </c>
      <c r="H58" s="110" t="s">
        <v>200</v>
      </c>
      <c r="I58" s="177">
        <v>240</v>
      </c>
      <c r="J58" s="109">
        <f t="shared" si="7"/>
        <v>43831</v>
      </c>
      <c r="K58" s="200">
        <f t="shared" si="7"/>
        <v>44196</v>
      </c>
      <c r="L58" s="109" t="s">
        <v>282</v>
      </c>
    </row>
    <row r="59" spans="1:12" ht="15">
      <c r="A59" s="199">
        <v>38</v>
      </c>
      <c r="B59" s="106" t="s">
        <v>268</v>
      </c>
      <c r="C59" s="198" t="str">
        <f>C58</f>
        <v>S.G.M. S.C.P.A.</v>
      </c>
      <c r="D59" s="107" t="s">
        <v>272</v>
      </c>
      <c r="E59" s="107" t="s">
        <v>271</v>
      </c>
      <c r="F59" s="108">
        <v>16162</v>
      </c>
      <c r="G59" s="110" t="s">
        <v>270</v>
      </c>
      <c r="H59" s="110" t="s">
        <v>216</v>
      </c>
      <c r="I59" s="177">
        <v>20</v>
      </c>
      <c r="J59" s="109">
        <f t="shared" si="7"/>
        <v>43831</v>
      </c>
      <c r="K59" s="200">
        <f t="shared" si="7"/>
        <v>44196</v>
      </c>
      <c r="L59" s="109" t="s">
        <v>282</v>
      </c>
    </row>
    <row r="60" spans="1:12" ht="15">
      <c r="A60" s="206"/>
    </row>
  </sheetData>
  <mergeCells count="5">
    <mergeCell ref="N8:P8"/>
    <mergeCell ref="N26:P26"/>
    <mergeCell ref="A20:K20"/>
    <mergeCell ref="A16:E16"/>
    <mergeCell ref="F16:J16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5"/>
  <sheetViews>
    <sheetView topLeftCell="A8" zoomScale="85" zoomScaleNormal="85" workbookViewId="0">
      <selection activeCell="F30" sqref="F30"/>
    </sheetView>
  </sheetViews>
  <sheetFormatPr defaultRowHeight="14.25"/>
  <cols>
    <col min="1" max="1" width="15.875" bestFit="1" customWidth="1"/>
    <col min="2" max="2" width="20.125" bestFit="1" customWidth="1"/>
    <col min="3" max="3" width="16" bestFit="1" customWidth="1"/>
    <col min="4" max="4" width="16.75" bestFit="1" customWidth="1"/>
    <col min="5" max="5" width="20.875" bestFit="1" customWidth="1"/>
    <col min="6" max="6" width="13.5" bestFit="1" customWidth="1"/>
    <col min="7" max="7" width="8.625" bestFit="1" customWidth="1"/>
    <col min="8" max="8" width="19.75" bestFit="1" customWidth="1"/>
    <col min="9" max="9" width="16.625" bestFit="1" customWidth="1"/>
    <col min="10" max="10" width="18.875" customWidth="1"/>
    <col min="11" max="12" width="14.75" bestFit="1" customWidth="1"/>
    <col min="13" max="13" width="13.625" bestFit="1" customWidth="1"/>
    <col min="14" max="14" width="31" bestFit="1" customWidth="1"/>
  </cols>
  <sheetData>
    <row r="1" spans="2:12" ht="15" thickBot="1">
      <c r="H1" s="90" t="s">
        <v>89</v>
      </c>
      <c r="I1" s="204" t="str">
        <f>'Anagrafica sedi'!B2</f>
        <v>CENTRO AGROALIMENTARE DI NAPOLI SCPA</v>
      </c>
      <c r="J1" s="204"/>
      <c r="K1" s="204"/>
      <c r="L1" s="175" t="str">
        <f>E2</f>
        <v>C.A.A.T. S.C.P.A.</v>
      </c>
    </row>
    <row r="2" spans="2:12" ht="15">
      <c r="B2" s="201" t="str">
        <f>'Dettagli sede 18106'!B1</f>
        <v>CENTRO AGROALIMENTARE DI NAPOLI S.C.P.A.</v>
      </c>
      <c r="C2" s="202"/>
      <c r="D2" s="202"/>
      <c r="E2" s="202" t="str">
        <f>'Dettagli sede 18106'!C45</f>
        <v>C.A.A.T. S.C.P.A.</v>
      </c>
      <c r="F2" s="203"/>
      <c r="H2" s="80" t="s">
        <v>61</v>
      </c>
      <c r="I2" s="81" t="s">
        <v>54</v>
      </c>
      <c r="J2" s="84" t="str">
        <f>A17</f>
        <v>Fornitore 1</v>
      </c>
      <c r="K2" s="84" t="str">
        <f>A19</f>
        <v>Fornitore 2</v>
      </c>
      <c r="L2" s="85" t="str">
        <f>A21</f>
        <v>Fornitore 3</v>
      </c>
    </row>
    <row r="3" spans="2:12">
      <c r="B3" s="82" t="str">
        <f>'Dettagli sede 18106'!A2</f>
        <v>Previsione 2018</v>
      </c>
      <c r="C3" s="83" t="s">
        <v>22</v>
      </c>
      <c r="D3" s="83" t="s">
        <v>23</v>
      </c>
      <c r="E3" s="83" t="s">
        <v>24</v>
      </c>
      <c r="F3" s="172" t="s">
        <v>198</v>
      </c>
      <c r="H3" s="82" t="s">
        <v>76</v>
      </c>
      <c r="I3" s="83" t="str">
        <f>'elem. compilazione capitolato'!C5</f>
        <v>BON</v>
      </c>
      <c r="J3" s="88"/>
      <c r="K3" s="88"/>
      <c r="L3" s="89"/>
    </row>
    <row r="4" spans="2:12">
      <c r="B4" s="82" t="str">
        <f>'Dettagli sede 18106'!A3</f>
        <v>gennaio</v>
      </c>
      <c r="C4" s="205">
        <f>'Dettagli sede 18106'!B3/1000</f>
        <v>308.07400000000001</v>
      </c>
      <c r="D4" s="205">
        <f>'Dettagli sede 18106'!C3/1000</f>
        <v>209.316</v>
      </c>
      <c r="E4" s="205">
        <f>'Dettagli sede 18106'!D3/1000</f>
        <v>464.04700000000003</v>
      </c>
      <c r="F4" s="13">
        <f>SUM(C4:E4)</f>
        <v>981.43700000000001</v>
      </c>
      <c r="H4" s="82" t="s">
        <v>17</v>
      </c>
      <c r="I4" s="83" t="str">
        <f>'elem. compilazione capitolato'!C6</f>
        <v>30 GGDF</v>
      </c>
      <c r="J4" s="88"/>
      <c r="K4" s="88"/>
      <c r="L4" s="89"/>
    </row>
    <row r="5" spans="2:12">
      <c r="B5" s="82" t="str">
        <f>'Dettagli sede 18106'!A4</f>
        <v>febbraio</v>
      </c>
      <c r="C5" s="205">
        <f>'Dettagli sede 18106'!B4/1000</f>
        <v>301.62299999999999</v>
      </c>
      <c r="D5" s="205">
        <f>'Dettagli sede 18106'!C4/1000</f>
        <v>206.95099999999999</v>
      </c>
      <c r="E5" s="205">
        <f>'Dettagli sede 18106'!D4/1000</f>
        <v>408.56799999999998</v>
      </c>
      <c r="F5" s="13">
        <f t="shared" ref="F5:F15" si="0">SUM(C5:E5)</f>
        <v>917.14199999999994</v>
      </c>
      <c r="H5" s="82" t="s">
        <v>69</v>
      </c>
      <c r="I5" s="83" t="str">
        <f>'elem. compilazione capitolato'!C7</f>
        <v>SI</v>
      </c>
      <c r="J5" s="88"/>
      <c r="K5" s="88"/>
      <c r="L5" s="89"/>
    </row>
    <row r="6" spans="2:12">
      <c r="B6" s="82" t="str">
        <f>'Dettagli sede 18106'!A5</f>
        <v>marzo</v>
      </c>
      <c r="C6" s="205">
        <f>'Dettagli sede 18106'!B5/1000</f>
        <v>347.149</v>
      </c>
      <c r="D6" s="205">
        <f>'Dettagli sede 18106'!C5/1000</f>
        <v>235.69800000000001</v>
      </c>
      <c r="E6" s="205">
        <f>'Dettagli sede 18106'!D5/1000</f>
        <v>458.41</v>
      </c>
      <c r="F6" s="13">
        <f t="shared" si="0"/>
        <v>1041.2570000000001</v>
      </c>
      <c r="H6" s="82" t="s">
        <v>55</v>
      </c>
      <c r="I6" s="83" t="str">
        <f>'elem. compilazione capitolato'!C8</f>
        <v>LIMITI DI LEGGE</v>
      </c>
      <c r="J6" s="88"/>
      <c r="K6" s="88"/>
      <c r="L6" s="89"/>
    </row>
    <row r="7" spans="2:12">
      <c r="B7" s="82" t="str">
        <f>'Dettagli sede 18106'!A6</f>
        <v>aprile</v>
      </c>
      <c r="C7" s="205">
        <f>'Dettagli sede 18106'!B6/1000</f>
        <v>332.99099999999999</v>
      </c>
      <c r="D7" s="205">
        <f>'Dettagli sede 18106'!C6/1000</f>
        <v>229.529</v>
      </c>
      <c r="E7" s="205">
        <f>'Dettagli sede 18106'!D6/1000</f>
        <v>491.60899999999998</v>
      </c>
      <c r="F7" s="13">
        <f t="shared" si="0"/>
        <v>1054.1289999999999</v>
      </c>
      <c r="H7" s="82" t="s">
        <v>56</v>
      </c>
      <c r="I7" s="83" t="str">
        <f>'elem. compilazione capitolato'!C9</f>
        <v>NO</v>
      </c>
      <c r="J7" s="88"/>
      <c r="K7" s="88"/>
      <c r="L7" s="89"/>
    </row>
    <row r="8" spans="2:12">
      <c r="B8" s="82" t="str">
        <f>'Dettagli sede 18106'!A7</f>
        <v>maggio</v>
      </c>
      <c r="C8" s="205">
        <f>'Dettagli sede 18106'!B7/1000</f>
        <v>415.18400000000003</v>
      </c>
      <c r="D8" s="205">
        <f>'Dettagli sede 18106'!C7/1000</f>
        <v>271.23500000000001</v>
      </c>
      <c r="E8" s="205">
        <f>'Dettagli sede 18106'!D7/1000</f>
        <v>523.29700000000003</v>
      </c>
      <c r="F8" s="13">
        <f t="shared" si="0"/>
        <v>1209.7160000000001</v>
      </c>
      <c r="H8" s="82" t="s">
        <v>80</v>
      </c>
      <c r="I8" s="83" t="str">
        <f>'elem. compilazione capitolato'!C12</f>
        <v>NO</v>
      </c>
      <c r="J8" s="88"/>
      <c r="K8" s="88"/>
      <c r="L8" s="89"/>
    </row>
    <row r="9" spans="2:12">
      <c r="B9" s="82" t="str">
        <f>'Dettagli sede 18106'!A8</f>
        <v>giugno</v>
      </c>
      <c r="C9" s="205">
        <f>'Dettagli sede 18106'!B8/1000</f>
        <v>485.88600000000002</v>
      </c>
      <c r="D9" s="205">
        <f>'Dettagli sede 18106'!C8/1000</f>
        <v>302.226</v>
      </c>
      <c r="E9" s="205">
        <f>'Dettagli sede 18106'!D8/1000</f>
        <v>560.30899999999997</v>
      </c>
      <c r="F9" s="13">
        <f t="shared" si="0"/>
        <v>1348.421</v>
      </c>
      <c r="H9" s="82" t="s">
        <v>57</v>
      </c>
      <c r="I9" s="83" t="str">
        <f>'elem. compilazione capitolato'!C14</f>
        <v>NO</v>
      </c>
      <c r="J9" s="88"/>
      <c r="K9" s="88"/>
      <c r="L9" s="89"/>
    </row>
    <row r="10" spans="2:12" ht="15" thickBot="1">
      <c r="B10" s="82" t="str">
        <f>'Dettagli sede 18106'!A9</f>
        <v>luglio</v>
      </c>
      <c r="C10" s="205">
        <f>'Dettagli sede 18106'!B9/1000</f>
        <v>556.47500000000002</v>
      </c>
      <c r="D10" s="205">
        <f>'Dettagli sede 18106'!C9/1000</f>
        <v>343.26</v>
      </c>
      <c r="E10" s="205">
        <f>'Dettagli sede 18106'!D9/1000</f>
        <v>610.22900000000004</v>
      </c>
      <c r="F10" s="13">
        <f t="shared" si="0"/>
        <v>1509.9639999999999</v>
      </c>
      <c r="H10" s="87" t="s">
        <v>90</v>
      </c>
      <c r="I10" s="86" t="str">
        <f>'elem. compilazione capitolato'!C16</f>
        <v>NO</v>
      </c>
      <c r="J10" s="78"/>
      <c r="K10" s="78"/>
      <c r="L10" s="77"/>
    </row>
    <row r="11" spans="2:12">
      <c r="B11" s="82" t="str">
        <f>'Dettagli sede 18106'!A10</f>
        <v>agosto</v>
      </c>
      <c r="C11" s="205">
        <f>'Dettagli sede 18106'!B10/1000</f>
        <v>506.58</v>
      </c>
      <c r="D11" s="205">
        <f>'Dettagli sede 18106'!C10/1000</f>
        <v>313.529</v>
      </c>
      <c r="E11" s="205">
        <f>'Dettagli sede 18106'!D10/1000</f>
        <v>586.91899999999998</v>
      </c>
      <c r="F11" s="13">
        <f t="shared" si="0"/>
        <v>1407.0279999999998</v>
      </c>
    </row>
    <row r="12" spans="2:12" ht="15" thickBot="1">
      <c r="B12" s="82" t="str">
        <f>'Dettagli sede 18106'!A11</f>
        <v>settembre</v>
      </c>
      <c r="C12" s="205">
        <f>'Dettagli sede 18106'!B11/1000</f>
        <v>433.72199999999998</v>
      </c>
      <c r="D12" s="205">
        <f>'Dettagli sede 18106'!C11/1000</f>
        <v>293.36200000000002</v>
      </c>
      <c r="E12" s="205">
        <f>'Dettagli sede 18106'!D11/1000</f>
        <v>502.21300000000002</v>
      </c>
      <c r="F12" s="13">
        <f t="shared" si="0"/>
        <v>1229.297</v>
      </c>
    </row>
    <row r="13" spans="2:12">
      <c r="B13" s="82" t="str">
        <f>'Dettagli sede 18106'!A12</f>
        <v>ottobre</v>
      </c>
      <c r="C13" s="205">
        <f>'Dettagli sede 18106'!B12/1000</f>
        <v>386.63200000000001</v>
      </c>
      <c r="D13" s="205">
        <f>'Dettagli sede 18106'!C12/1000</f>
        <v>263.98500000000001</v>
      </c>
      <c r="E13" s="205">
        <f>'Dettagli sede 18106'!D12/1000</f>
        <v>497.90199999999999</v>
      </c>
      <c r="F13" s="13">
        <f t="shared" si="0"/>
        <v>1148.519</v>
      </c>
      <c r="H13" s="23" t="s">
        <v>58</v>
      </c>
      <c r="I13" s="28"/>
      <c r="J13" s="74">
        <f>F17</f>
        <v>0</v>
      </c>
      <c r="K13" s="18">
        <f>F19</f>
        <v>0</v>
      </c>
      <c r="L13" s="19">
        <f>F21</f>
        <v>0</v>
      </c>
    </row>
    <row r="14" spans="2:12" ht="15" thickBot="1">
      <c r="B14" s="82" t="str">
        <f>'Dettagli sede 18106'!A13</f>
        <v>novembre</v>
      </c>
      <c r="C14" s="205">
        <f>'Dettagli sede 18106'!B13/1000</f>
        <v>346.2</v>
      </c>
      <c r="D14" s="205">
        <f>'Dettagli sede 18106'!C13/1000</f>
        <v>231.05600000000001</v>
      </c>
      <c r="E14" s="205">
        <f>'Dettagli sede 18106'!D13/1000</f>
        <v>472.613</v>
      </c>
      <c r="F14" s="13">
        <f t="shared" si="0"/>
        <v>1049.8689999999999</v>
      </c>
      <c r="H14" s="24" t="s">
        <v>59</v>
      </c>
      <c r="I14" s="22"/>
      <c r="J14" s="75">
        <f>(J13-J13)*F16</f>
        <v>0</v>
      </c>
      <c r="K14" s="75">
        <f>(K13-J13)*F16</f>
        <v>0</v>
      </c>
      <c r="L14" s="76">
        <f>(L13-J13)*F16</f>
        <v>0</v>
      </c>
    </row>
    <row r="15" spans="2:12" ht="15" thickBot="1">
      <c r="B15" s="82" t="str">
        <f>'Dettagli sede 18106'!A14</f>
        <v>dicembre</v>
      </c>
      <c r="C15" s="205">
        <f>'Dettagli sede 18106'!B14/1000</f>
        <v>299.33600000000001</v>
      </c>
      <c r="D15" s="205">
        <f>'Dettagli sede 18106'!C14/1000</f>
        <v>215.14</v>
      </c>
      <c r="E15" s="205">
        <f>'Dettagli sede 18106'!D14/1000</f>
        <v>493.31799999999998</v>
      </c>
      <c r="F15" s="13">
        <f t="shared" si="0"/>
        <v>1007.794</v>
      </c>
    </row>
    <row r="16" spans="2:12">
      <c r="B16" s="82" t="str">
        <f>'Dettagli sede 18106'!A15</f>
        <v>Totale</v>
      </c>
      <c r="C16" s="205">
        <f>SUM(C4:C15)</f>
        <v>4719.8520000000008</v>
      </c>
      <c r="D16" s="205">
        <f t="shared" ref="D16:E16" si="1">SUM(D4:D15)</f>
        <v>3115.2869999999998</v>
      </c>
      <c r="E16" s="205">
        <f t="shared" si="1"/>
        <v>6069.4340000000002</v>
      </c>
      <c r="F16" s="13">
        <f>SUM(C16:E16)</f>
        <v>13904.573</v>
      </c>
      <c r="G16" s="26"/>
      <c r="H16" s="23" t="s">
        <v>60</v>
      </c>
      <c r="I16" s="10"/>
      <c r="J16" s="28"/>
      <c r="K16" s="28"/>
      <c r="L16" s="28"/>
    </row>
    <row r="17" spans="1:13" ht="15" thickBot="1">
      <c r="A17" s="38" t="s">
        <v>70</v>
      </c>
      <c r="B17" s="82" t="s">
        <v>53</v>
      </c>
      <c r="C17" s="37"/>
      <c r="D17" s="37"/>
      <c r="E17" s="37"/>
      <c r="F17" s="16">
        <f>F18/F16</f>
        <v>0</v>
      </c>
      <c r="H17" s="24" t="s">
        <v>59</v>
      </c>
      <c r="I17" s="22"/>
      <c r="J17" s="29">
        <f>(J16-J16)*F16</f>
        <v>0</v>
      </c>
      <c r="K17" s="29">
        <f>(K16-J16)*F16</f>
        <v>0</v>
      </c>
      <c r="L17" s="29">
        <f>(L16-J16)*F16</f>
        <v>0</v>
      </c>
    </row>
    <row r="18" spans="1:13">
      <c r="A18" s="30"/>
      <c r="B18" s="82" t="s">
        <v>51</v>
      </c>
      <c r="C18" s="15">
        <f>C16*C17</f>
        <v>0</v>
      </c>
      <c r="D18" s="15">
        <f>D16*D17</f>
        <v>0</v>
      </c>
      <c r="E18" s="15">
        <f>E16*E17</f>
        <v>0</v>
      </c>
      <c r="F18" s="16">
        <f>SUM(C18:E18)</f>
        <v>0</v>
      </c>
      <c r="G18" s="26"/>
      <c r="H18" s="30"/>
    </row>
    <row r="19" spans="1:13">
      <c r="A19" s="38" t="s">
        <v>71</v>
      </c>
      <c r="B19" s="82" t="s">
        <v>53</v>
      </c>
      <c r="C19" s="37"/>
      <c r="D19" s="37"/>
      <c r="E19" s="37"/>
      <c r="F19" s="16">
        <f>F20/F16</f>
        <v>0</v>
      </c>
      <c r="H19" s="30"/>
    </row>
    <row r="20" spans="1:13">
      <c r="A20" s="30"/>
      <c r="B20" s="82" t="s">
        <v>51</v>
      </c>
      <c r="C20" s="15">
        <f>C16*C19</f>
        <v>0</v>
      </c>
      <c r="D20" s="15">
        <f>D16*D19</f>
        <v>0</v>
      </c>
      <c r="E20" s="15">
        <f>E16*E19</f>
        <v>0</v>
      </c>
      <c r="F20" s="16">
        <f>SUM(C20:E20)</f>
        <v>0</v>
      </c>
      <c r="G20" s="26"/>
    </row>
    <row r="21" spans="1:13">
      <c r="A21" s="38" t="s">
        <v>72</v>
      </c>
      <c r="B21" s="82" t="s">
        <v>53</v>
      </c>
      <c r="C21" s="37"/>
      <c r="D21" s="37"/>
      <c r="E21" s="37"/>
      <c r="F21" s="25">
        <f>F22/F16</f>
        <v>0</v>
      </c>
    </row>
    <row r="22" spans="1:13" ht="15" thickBot="1">
      <c r="B22" s="17" t="s">
        <v>51</v>
      </c>
      <c r="C22" s="20">
        <f>C21*C16</f>
        <v>0</v>
      </c>
      <c r="D22" s="20">
        <f>D21*D16</f>
        <v>0</v>
      </c>
      <c r="E22" s="20">
        <f>E21*E16</f>
        <v>0</v>
      </c>
      <c r="F22" s="21">
        <f>SUM(C22:E22)</f>
        <v>0</v>
      </c>
    </row>
    <row r="24" spans="1:13" ht="15" thickBot="1"/>
    <row r="25" spans="1:13" ht="15.75" thickBot="1">
      <c r="B25" s="173" t="str">
        <f>'Dettagli sede 18106'!F1</f>
        <v>C.A.R   S.C.P.A.</v>
      </c>
      <c r="C25" s="45" t="str">
        <f>'Dettagli sede 18106'!G1</f>
        <v>MERCAFIR  S.C.P.A.</v>
      </c>
      <c r="D25" s="156" t="str">
        <f>'Dettagli sede 18106'!C25</f>
        <v>SO.GE.MI.    S.P.A</v>
      </c>
      <c r="E25" s="46" t="str">
        <f>'Dettagli sede 18106'!C38</f>
        <v>VERONAMERCATO S.P.A.</v>
      </c>
      <c r="F25" s="47" t="str">
        <f>'Dettagli sede 18106'!C57</f>
        <v>S.G.M. S.C.P.A.</v>
      </c>
      <c r="H25" s="90" t="s">
        <v>89</v>
      </c>
      <c r="I25" s="176" t="str">
        <f>B25</f>
        <v>C.A.R   S.C.P.A.</v>
      </c>
      <c r="J25" s="174" t="str">
        <f>D25</f>
        <v>SO.GE.MI.    S.P.A</v>
      </c>
      <c r="K25" s="174" t="str">
        <f>D25</f>
        <v>SO.GE.MI.    S.P.A</v>
      </c>
      <c r="L25" s="174" t="str">
        <f>E25</f>
        <v>VERONAMERCATO S.P.A.</v>
      </c>
      <c r="M25" s="174" t="str">
        <f>F25</f>
        <v>S.G.M. S.C.P.A.</v>
      </c>
    </row>
    <row r="26" spans="1:13" ht="15">
      <c r="B26" s="157" t="str">
        <f>'Dettagli sede 18106'!F2</f>
        <v>Previsione 2018</v>
      </c>
      <c r="C26" s="158" t="s">
        <v>22</v>
      </c>
      <c r="D26" s="158" t="s">
        <v>23</v>
      </c>
      <c r="E26" s="158" t="s">
        <v>24</v>
      </c>
      <c r="F26" s="159" t="s">
        <v>198</v>
      </c>
      <c r="H26" s="80" t="s">
        <v>61</v>
      </c>
      <c r="I26" s="227" t="s">
        <v>54</v>
      </c>
      <c r="J26" s="228"/>
      <c r="K26" s="84" t="str">
        <f>A40</f>
        <v>Fornitore 1</v>
      </c>
      <c r="L26" s="84" t="str">
        <f>A42</f>
        <v>Fornitore 2</v>
      </c>
      <c r="M26" s="85" t="str">
        <f>A44</f>
        <v>Fornitore 3</v>
      </c>
    </row>
    <row r="27" spans="1:13" ht="15">
      <c r="B27" s="157" t="str">
        <f>'Dettagli sede 18106'!F3</f>
        <v>marzo</v>
      </c>
      <c r="C27" s="167">
        <f>'Dettagli sede 18106'!G3/1000</f>
        <v>846.69299999999998</v>
      </c>
      <c r="D27" s="167">
        <f>'Dettagli sede 18106'!H3/1000</f>
        <v>609.13199999999995</v>
      </c>
      <c r="E27" s="167">
        <f>'Dettagli sede 18106'!I3/1000</f>
        <v>1094.4760000000001</v>
      </c>
      <c r="F27" s="168">
        <f>SUM(C27:E27)</f>
        <v>2550.3009999999999</v>
      </c>
      <c r="H27" s="82" t="s">
        <v>76</v>
      </c>
      <c r="I27" s="229" t="str">
        <f t="shared" ref="I27:I34" si="2">I3</f>
        <v>BON</v>
      </c>
      <c r="J27" s="215"/>
      <c r="K27" s="88"/>
      <c r="L27" s="88"/>
      <c r="M27" s="89"/>
    </row>
    <row r="28" spans="1:13" ht="15">
      <c r="B28" s="157" t="str">
        <f>'Dettagli sede 18106'!F4</f>
        <v>aprile</v>
      </c>
      <c r="C28" s="167">
        <f>'Dettagli sede 18106'!G4/1000</f>
        <v>768.01</v>
      </c>
      <c r="D28" s="167">
        <f>'Dettagli sede 18106'!H4/1000</f>
        <v>579.45500000000004</v>
      </c>
      <c r="E28" s="167">
        <f>'Dettagli sede 18106'!I4/1000</f>
        <v>1175.347</v>
      </c>
      <c r="F28" s="168">
        <f t="shared" ref="F28:F38" si="3">SUM(C28:E28)</f>
        <v>2522.8119999999999</v>
      </c>
      <c r="H28" s="82" t="s">
        <v>17</v>
      </c>
      <c r="I28" s="229" t="str">
        <f t="shared" si="2"/>
        <v>30 GGDF</v>
      </c>
      <c r="J28" s="215"/>
      <c r="K28" s="88"/>
      <c r="L28" s="88"/>
      <c r="M28" s="89"/>
    </row>
    <row r="29" spans="1:13" ht="15">
      <c r="B29" s="157" t="str">
        <f>'Dettagli sede 18106'!F5</f>
        <v>maggio</v>
      </c>
      <c r="C29" s="167">
        <f>'Dettagli sede 18106'!G5/1000</f>
        <v>944.18700000000001</v>
      </c>
      <c r="D29" s="167">
        <f>'Dettagli sede 18106'!H5/1000</f>
        <v>692.66</v>
      </c>
      <c r="E29" s="167">
        <f>'Dettagli sede 18106'!I5/1000</f>
        <v>1275.5740000000001</v>
      </c>
      <c r="F29" s="168">
        <f t="shared" si="3"/>
        <v>2912.4210000000003</v>
      </c>
      <c r="H29" s="82" t="s">
        <v>69</v>
      </c>
      <c r="I29" s="229" t="str">
        <f t="shared" si="2"/>
        <v>SI</v>
      </c>
      <c r="J29" s="215"/>
      <c r="K29" s="88"/>
      <c r="L29" s="88"/>
      <c r="M29" s="89"/>
    </row>
    <row r="30" spans="1:13" ht="15">
      <c r="B30" s="157" t="str">
        <f>'Dettagli sede 18106'!F6</f>
        <v>giugno</v>
      </c>
      <c r="C30" s="167">
        <f>'Dettagli sede 18106'!G6/1000</f>
        <v>1110.817</v>
      </c>
      <c r="D30" s="167">
        <f>'Dettagli sede 18106'!H6/1000</f>
        <v>746.41899999999998</v>
      </c>
      <c r="E30" s="167">
        <f>'Dettagli sede 18106'!I6/1000</f>
        <v>1368.028</v>
      </c>
      <c r="F30" s="168">
        <f t="shared" si="3"/>
        <v>3225.2640000000001</v>
      </c>
      <c r="H30" s="82" t="s">
        <v>55</v>
      </c>
      <c r="I30" s="229" t="str">
        <f t="shared" si="2"/>
        <v>LIMITI DI LEGGE</v>
      </c>
      <c r="J30" s="215"/>
      <c r="K30" s="88"/>
      <c r="L30" s="88"/>
      <c r="M30" s="89"/>
    </row>
    <row r="31" spans="1:13" ht="15">
      <c r="B31" s="157" t="str">
        <f>'Dettagli sede 18106'!F7</f>
        <v>luglio</v>
      </c>
      <c r="C31" s="167">
        <f>'Dettagli sede 18106'!G7/1000</f>
        <v>1335.4780000000001</v>
      </c>
      <c r="D31" s="167">
        <f>'Dettagli sede 18106'!H7/1000</f>
        <v>892.48900000000003</v>
      </c>
      <c r="E31" s="167">
        <f>'Dettagli sede 18106'!I7/1000</f>
        <v>1524.5530000000001</v>
      </c>
      <c r="F31" s="168">
        <f t="shared" si="3"/>
        <v>3752.5200000000004</v>
      </c>
      <c r="H31" s="82" t="s">
        <v>56</v>
      </c>
      <c r="I31" s="229" t="str">
        <f t="shared" si="2"/>
        <v>NO</v>
      </c>
      <c r="J31" s="215"/>
      <c r="K31" s="88"/>
      <c r="L31" s="88"/>
      <c r="M31" s="89"/>
    </row>
    <row r="32" spans="1:13" ht="15">
      <c r="B32" s="157" t="str">
        <f>'Dettagli sede 18106'!F8</f>
        <v>agosto</v>
      </c>
      <c r="C32" s="167">
        <f>'Dettagli sede 18106'!G8/1000</f>
        <v>1165.0139999999999</v>
      </c>
      <c r="D32" s="167">
        <f>'Dettagli sede 18106'!H8/1000</f>
        <v>797.73099999999999</v>
      </c>
      <c r="E32" s="167">
        <f>'Dettagli sede 18106'!I8/1000</f>
        <v>1469.913</v>
      </c>
      <c r="F32" s="168">
        <f t="shared" si="3"/>
        <v>3432.6579999999999</v>
      </c>
      <c r="H32" s="82" t="s">
        <v>80</v>
      </c>
      <c r="I32" s="229" t="str">
        <f t="shared" si="2"/>
        <v>NO</v>
      </c>
      <c r="J32" s="215"/>
      <c r="K32" s="88"/>
      <c r="L32" s="88"/>
      <c r="M32" s="89"/>
    </row>
    <row r="33" spans="1:15" ht="15">
      <c r="B33" s="157" t="str">
        <f>'Dettagli sede 18106'!F9</f>
        <v>settembre</v>
      </c>
      <c r="C33" s="167">
        <f>'Dettagli sede 18106'!G9/1000</f>
        <v>1018.079</v>
      </c>
      <c r="D33" s="167">
        <f>'Dettagli sede 18106'!H9/1000</f>
        <v>736.03200000000004</v>
      </c>
      <c r="E33" s="167">
        <f>'Dettagli sede 18106'!I9/1000</f>
        <v>1269.7260000000001</v>
      </c>
      <c r="F33" s="168">
        <f t="shared" si="3"/>
        <v>3023.837</v>
      </c>
      <c r="H33" s="82" t="s">
        <v>57</v>
      </c>
      <c r="I33" s="229" t="str">
        <f t="shared" si="2"/>
        <v>NO</v>
      </c>
      <c r="J33" s="215"/>
      <c r="K33" s="88"/>
      <c r="L33" s="88"/>
      <c r="M33" s="89"/>
    </row>
    <row r="34" spans="1:15" ht="15.75" thickBot="1">
      <c r="B34" s="157" t="str">
        <f>'Dettagli sede 18106'!F10</f>
        <v>ottobre</v>
      </c>
      <c r="C34" s="167">
        <f>'Dettagli sede 18106'!G10/1000</f>
        <v>854.01499999999999</v>
      </c>
      <c r="D34" s="167">
        <f>'Dettagli sede 18106'!H10/1000</f>
        <v>655.697</v>
      </c>
      <c r="E34" s="167">
        <f>'Dettagli sede 18106'!I10/1000</f>
        <v>1162.9190000000001</v>
      </c>
      <c r="F34" s="168">
        <f t="shared" si="3"/>
        <v>2672.6310000000003</v>
      </c>
      <c r="H34" s="87" t="s">
        <v>90</v>
      </c>
      <c r="I34" s="230" t="str">
        <f t="shared" si="2"/>
        <v>NO</v>
      </c>
      <c r="J34" s="231"/>
      <c r="K34" s="78"/>
      <c r="L34" s="78"/>
      <c r="M34" s="77"/>
    </row>
    <row r="35" spans="1:15" ht="15">
      <c r="B35" s="157" t="str">
        <f>'Dettagli sede 18106'!F11</f>
        <v>novembre</v>
      </c>
      <c r="C35" s="167">
        <f>'Dettagli sede 18106'!G11/1000</f>
        <v>728.61699999999996</v>
      </c>
      <c r="D35" s="167">
        <f>'Dettagli sede 18106'!H11/1000</f>
        <v>558.91300000000001</v>
      </c>
      <c r="E35" s="167">
        <f>'Dettagli sede 18106'!I11/1000</f>
        <v>930.15800000000002</v>
      </c>
      <c r="F35" s="168">
        <f t="shared" si="3"/>
        <v>2217.6880000000001</v>
      </c>
      <c r="O35">
        <v>1000</v>
      </c>
    </row>
    <row r="36" spans="1:15" ht="15.75" thickBot="1">
      <c r="B36" s="157" t="str">
        <f>'Dettagli sede 18106'!F12</f>
        <v>dicembre</v>
      </c>
      <c r="C36" s="167">
        <f>'Dettagli sede 18106'!G12/1000</f>
        <v>744.73800000000006</v>
      </c>
      <c r="D36" s="167">
        <f>'Dettagli sede 18106'!H12/1000</f>
        <v>495.49599999999998</v>
      </c>
      <c r="E36" s="167">
        <f>'Dettagli sede 18106'!I12/1000</f>
        <v>1011.83</v>
      </c>
      <c r="F36" s="168">
        <f t="shared" si="3"/>
        <v>2252.0639999999999</v>
      </c>
    </row>
    <row r="37" spans="1:15" ht="15">
      <c r="B37" s="157" t="str">
        <f>'Dettagli sede 18106'!F13</f>
        <v>gennaio</v>
      </c>
      <c r="C37" s="167">
        <f>'Dettagli sede 18106'!G13/1000</f>
        <v>831.99099999999999</v>
      </c>
      <c r="D37" s="167">
        <f>'Dettagli sede 18106'!H13/1000</f>
        <v>565.63800000000003</v>
      </c>
      <c r="E37" s="167">
        <f>'Dettagli sede 18106'!I13/1000</f>
        <v>1143.432</v>
      </c>
      <c r="F37" s="168">
        <f t="shared" si="3"/>
        <v>2541.0609999999997</v>
      </c>
      <c r="H37" s="23" t="s">
        <v>58</v>
      </c>
      <c r="I37" s="28"/>
      <c r="J37" s="28"/>
      <c r="K37" s="74">
        <f>F40</f>
        <v>0</v>
      </c>
      <c r="L37" s="18">
        <f>F42</f>
        <v>0</v>
      </c>
      <c r="M37" s="19">
        <f>F45</f>
        <v>0</v>
      </c>
    </row>
    <row r="38" spans="1:15" ht="15.75" thickBot="1">
      <c r="B38" s="157" t="str">
        <f>'Dettagli sede 18106'!F14</f>
        <v>febbraio</v>
      </c>
      <c r="C38" s="167">
        <f>'Dettagli sede 18106'!G14/1000</f>
        <v>815.13800000000003</v>
      </c>
      <c r="D38" s="167">
        <f>'Dettagli sede 18106'!H14/1000</f>
        <v>556.77800000000002</v>
      </c>
      <c r="E38" s="167">
        <f>'Dettagli sede 18106'!I14/1000</f>
        <v>992.49300000000005</v>
      </c>
      <c r="F38" s="168">
        <f t="shared" si="3"/>
        <v>2364.4090000000001</v>
      </c>
      <c r="H38" s="87" t="s">
        <v>59</v>
      </c>
      <c r="I38" s="86"/>
      <c r="J38" s="86"/>
      <c r="K38" s="20">
        <f>(K37-K37)*F39</f>
        <v>0</v>
      </c>
      <c r="L38" s="20">
        <f>(L37-K37)*F39</f>
        <v>0</v>
      </c>
      <c r="M38" s="21"/>
    </row>
    <row r="39" spans="1:15" ht="15">
      <c r="B39" s="157" t="str">
        <f>'Dettagli sede 18106'!F15</f>
        <v>Totale</v>
      </c>
      <c r="C39" s="167">
        <f>SUM(C27:C38)</f>
        <v>11162.777</v>
      </c>
      <c r="D39" s="167">
        <f t="shared" ref="D39:E39" si="4">SUM(D27:D38)</f>
        <v>7886.4400000000005</v>
      </c>
      <c r="E39" s="167">
        <f t="shared" si="4"/>
        <v>14418.449000000001</v>
      </c>
      <c r="F39" s="168">
        <f>SUM(F27:F38)</f>
        <v>33467.665999999997</v>
      </c>
    </row>
    <row r="40" spans="1:15">
      <c r="A40" s="38" t="s">
        <v>70</v>
      </c>
      <c r="B40" s="82" t="s">
        <v>53</v>
      </c>
      <c r="C40" s="37"/>
      <c r="D40" s="37"/>
      <c r="E40" s="37"/>
      <c r="F40" s="16">
        <f>F41/F39</f>
        <v>0</v>
      </c>
    </row>
    <row r="41" spans="1:15">
      <c r="A41" s="30"/>
      <c r="B41" s="82" t="s">
        <v>51</v>
      </c>
      <c r="C41" s="15">
        <f>C39*C40</f>
        <v>0</v>
      </c>
      <c r="D41" s="15">
        <f t="shared" ref="D41:E41" si="5">D39*D40</f>
        <v>0</v>
      </c>
      <c r="E41" s="15">
        <f t="shared" si="5"/>
        <v>0</v>
      </c>
      <c r="F41" s="16">
        <f>SUM(C41:E41)</f>
        <v>0</v>
      </c>
    </row>
    <row r="42" spans="1:15">
      <c r="A42" s="38" t="s">
        <v>71</v>
      </c>
      <c r="B42" s="82" t="s">
        <v>53</v>
      </c>
      <c r="C42" s="37"/>
      <c r="D42" s="37"/>
      <c r="E42" s="37"/>
      <c r="F42" s="16">
        <f>F43/F39</f>
        <v>0</v>
      </c>
    </row>
    <row r="43" spans="1:15">
      <c r="A43" s="30"/>
      <c r="B43" s="82" t="s">
        <v>51</v>
      </c>
      <c r="C43" s="15">
        <f>C42*C39</f>
        <v>0</v>
      </c>
      <c r="D43" s="15">
        <f t="shared" ref="D43:E43" si="6">D42*D39</f>
        <v>0</v>
      </c>
      <c r="E43" s="15">
        <f t="shared" si="6"/>
        <v>0</v>
      </c>
      <c r="F43" s="16">
        <f>SUM(C43:E43)</f>
        <v>0</v>
      </c>
    </row>
    <row r="44" spans="1:15">
      <c r="A44" s="38" t="s">
        <v>72</v>
      </c>
      <c r="B44" s="82" t="s">
        <v>53</v>
      </c>
      <c r="C44" s="37"/>
      <c r="D44" s="37"/>
      <c r="E44" s="37"/>
      <c r="F44" s="25">
        <f>F45/F39</f>
        <v>0</v>
      </c>
    </row>
    <row r="45" spans="1:15" ht="15" thickBot="1">
      <c r="B45" s="17" t="s">
        <v>51</v>
      </c>
      <c r="C45" s="20">
        <f>C44*C39</f>
        <v>0</v>
      </c>
      <c r="D45" s="20">
        <f t="shared" ref="D45:E45" si="7">D44*D39</f>
        <v>0</v>
      </c>
      <c r="E45" s="20">
        <f t="shared" si="7"/>
        <v>0</v>
      </c>
      <c r="F45" s="21">
        <f>SUM(C45:E45)</f>
        <v>0</v>
      </c>
    </row>
  </sheetData>
  <mergeCells count="9">
    <mergeCell ref="I26:J26"/>
    <mergeCell ref="I27:J27"/>
    <mergeCell ref="I28:J28"/>
    <mergeCell ref="I34:J34"/>
    <mergeCell ref="I29:J29"/>
    <mergeCell ref="I30:J30"/>
    <mergeCell ref="I31:J31"/>
    <mergeCell ref="I32:J32"/>
    <mergeCell ref="I33:J33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42"/>
  <sheetViews>
    <sheetView workbookViewId="0">
      <selection activeCell="G35" sqref="G35"/>
    </sheetView>
  </sheetViews>
  <sheetFormatPr defaultRowHeight="14.25"/>
  <cols>
    <col min="1" max="1" width="18" bestFit="1" customWidth="1"/>
    <col min="4" max="4" width="10.625" bestFit="1" customWidth="1"/>
    <col min="7" max="7" width="17.75" bestFit="1" customWidth="1"/>
    <col min="12" max="12" width="17.75" bestFit="1" customWidth="1"/>
  </cols>
  <sheetData>
    <row r="1" spans="1:14" ht="15">
      <c r="A1" s="44">
        <v>2013</v>
      </c>
      <c r="B1" s="45" t="s">
        <v>87</v>
      </c>
      <c r="C1" s="45" t="s">
        <v>86</v>
      </c>
      <c r="D1" s="46">
        <f>A1+1</f>
        <v>2014</v>
      </c>
      <c r="E1" s="45" t="s">
        <v>87</v>
      </c>
      <c r="F1" s="45" t="s">
        <v>86</v>
      </c>
      <c r="G1" s="46" t="s">
        <v>126</v>
      </c>
      <c r="H1" s="45" t="s">
        <v>87</v>
      </c>
      <c r="I1" s="45" t="s">
        <v>86</v>
      </c>
      <c r="J1" s="47" t="s">
        <v>52</v>
      </c>
      <c r="L1" s="62" t="str">
        <f>G1</f>
        <v>Previsione 2015</v>
      </c>
      <c r="M1" s="63" t="s">
        <v>87</v>
      </c>
      <c r="N1" s="63" t="s">
        <v>86</v>
      </c>
    </row>
    <row r="2" spans="1:14" ht="15">
      <c r="A2" s="48" t="s">
        <v>25</v>
      </c>
      <c r="B2" s="71"/>
      <c r="C2" s="72"/>
      <c r="D2" s="43" t="str">
        <f t="shared" ref="D2:D13" si="0">A2</f>
        <v>gennaio</v>
      </c>
      <c r="E2" s="71"/>
      <c r="F2" s="72"/>
      <c r="G2" s="43" t="str">
        <f>D2</f>
        <v>gennaio</v>
      </c>
      <c r="H2" s="68">
        <f>(B2+E2)/2</f>
        <v>0</v>
      </c>
      <c r="I2" s="68">
        <f>(C2+F2)/2</f>
        <v>0</v>
      </c>
      <c r="J2" s="70">
        <f t="shared" ref="J2:J14" si="1">SUM(H2:I2)</f>
        <v>0</v>
      </c>
      <c r="L2" s="43" t="str">
        <f>G2</f>
        <v>gennaio</v>
      </c>
      <c r="M2" s="64" t="e">
        <f>H2/J2</f>
        <v>#DIV/0!</v>
      </c>
      <c r="N2" s="64" t="e">
        <f>I2/J2</f>
        <v>#DIV/0!</v>
      </c>
    </row>
    <row r="3" spans="1:14" ht="15">
      <c r="A3" s="48" t="s">
        <v>26</v>
      </c>
      <c r="B3" s="71"/>
      <c r="C3" s="72"/>
      <c r="D3" s="43" t="str">
        <f t="shared" si="0"/>
        <v>febbraio</v>
      </c>
      <c r="E3" s="71"/>
      <c r="F3" s="72"/>
      <c r="G3" s="43" t="str">
        <f t="shared" ref="G3:G13" si="2">D3</f>
        <v>febbraio</v>
      </c>
      <c r="H3" s="68">
        <f t="shared" ref="H3:H13" si="3">(B3+E3)/2</f>
        <v>0</v>
      </c>
      <c r="I3" s="68">
        <f t="shared" ref="I3:I13" si="4">(C3+F3)/2</f>
        <v>0</v>
      </c>
      <c r="J3" s="70">
        <f t="shared" si="1"/>
        <v>0</v>
      </c>
      <c r="L3" s="43" t="str">
        <f t="shared" ref="L3:L13" si="5">G3</f>
        <v>febbraio</v>
      </c>
      <c r="M3" s="64" t="e">
        <f t="shared" ref="M3:M13" si="6">H3/J3</f>
        <v>#DIV/0!</v>
      </c>
      <c r="N3" s="64" t="e">
        <f t="shared" ref="N3:N13" si="7">I3/J3</f>
        <v>#DIV/0!</v>
      </c>
    </row>
    <row r="4" spans="1:14" ht="15">
      <c r="A4" s="48" t="s">
        <v>27</v>
      </c>
      <c r="B4" s="71"/>
      <c r="C4" s="72"/>
      <c r="D4" s="43" t="str">
        <f t="shared" si="0"/>
        <v>marzo</v>
      </c>
      <c r="E4" s="71"/>
      <c r="F4" s="72"/>
      <c r="G4" s="43" t="str">
        <f t="shared" si="2"/>
        <v>marzo</v>
      </c>
      <c r="H4" s="68">
        <f t="shared" si="3"/>
        <v>0</v>
      </c>
      <c r="I4" s="68">
        <f t="shared" si="4"/>
        <v>0</v>
      </c>
      <c r="J4" s="70">
        <f t="shared" si="1"/>
        <v>0</v>
      </c>
      <c r="L4" s="43" t="str">
        <f t="shared" si="5"/>
        <v>marzo</v>
      </c>
      <c r="M4" s="64" t="e">
        <f t="shared" si="6"/>
        <v>#DIV/0!</v>
      </c>
      <c r="N4" s="64" t="e">
        <f t="shared" si="7"/>
        <v>#DIV/0!</v>
      </c>
    </row>
    <row r="5" spans="1:14" ht="15">
      <c r="A5" s="48" t="s">
        <v>28</v>
      </c>
      <c r="B5" s="71"/>
      <c r="C5" s="72"/>
      <c r="D5" s="43" t="str">
        <f t="shared" si="0"/>
        <v>aprile</v>
      </c>
      <c r="E5" s="71"/>
      <c r="F5" s="72"/>
      <c r="G5" s="43" t="str">
        <f t="shared" si="2"/>
        <v>aprile</v>
      </c>
      <c r="H5" s="68">
        <f t="shared" si="3"/>
        <v>0</v>
      </c>
      <c r="I5" s="68">
        <f t="shared" si="4"/>
        <v>0</v>
      </c>
      <c r="J5" s="70">
        <f t="shared" si="1"/>
        <v>0</v>
      </c>
      <c r="L5" s="43" t="str">
        <f t="shared" si="5"/>
        <v>aprile</v>
      </c>
      <c r="M5" s="64" t="e">
        <f t="shared" si="6"/>
        <v>#DIV/0!</v>
      </c>
      <c r="N5" s="64" t="e">
        <f t="shared" si="7"/>
        <v>#DIV/0!</v>
      </c>
    </row>
    <row r="6" spans="1:14" ht="15">
      <c r="A6" s="48" t="s">
        <v>29</v>
      </c>
      <c r="B6" s="71"/>
      <c r="C6" s="72"/>
      <c r="D6" s="43" t="str">
        <f t="shared" si="0"/>
        <v>maggio</v>
      </c>
      <c r="E6" s="71"/>
      <c r="F6" s="72"/>
      <c r="G6" s="43" t="str">
        <f t="shared" si="2"/>
        <v>maggio</v>
      </c>
      <c r="H6" s="68">
        <f t="shared" si="3"/>
        <v>0</v>
      </c>
      <c r="I6" s="68">
        <f t="shared" si="4"/>
        <v>0</v>
      </c>
      <c r="J6" s="70">
        <f t="shared" si="1"/>
        <v>0</v>
      </c>
      <c r="L6" s="43" t="str">
        <f t="shared" si="5"/>
        <v>maggio</v>
      </c>
      <c r="M6" s="64" t="e">
        <f t="shared" si="6"/>
        <v>#DIV/0!</v>
      </c>
      <c r="N6" s="64" t="e">
        <f t="shared" si="7"/>
        <v>#DIV/0!</v>
      </c>
    </row>
    <row r="7" spans="1:14" ht="15">
      <c r="A7" s="48" t="s">
        <v>30</v>
      </c>
      <c r="B7" s="71"/>
      <c r="C7" s="72"/>
      <c r="D7" s="43" t="str">
        <f t="shared" si="0"/>
        <v>giugno</v>
      </c>
      <c r="E7" s="71"/>
      <c r="F7" s="72"/>
      <c r="G7" s="43" t="str">
        <f t="shared" si="2"/>
        <v>giugno</v>
      </c>
      <c r="H7" s="68">
        <f t="shared" si="3"/>
        <v>0</v>
      </c>
      <c r="I7" s="68">
        <f t="shared" si="4"/>
        <v>0</v>
      </c>
      <c r="J7" s="70">
        <f t="shared" si="1"/>
        <v>0</v>
      </c>
      <c r="L7" s="43" t="str">
        <f t="shared" si="5"/>
        <v>giugno</v>
      </c>
      <c r="M7" s="64" t="e">
        <f t="shared" si="6"/>
        <v>#DIV/0!</v>
      </c>
      <c r="N7" s="64" t="e">
        <f t="shared" si="7"/>
        <v>#DIV/0!</v>
      </c>
    </row>
    <row r="8" spans="1:14" ht="15">
      <c r="A8" s="48" t="s">
        <v>31</v>
      </c>
      <c r="B8" s="71"/>
      <c r="C8" s="72"/>
      <c r="D8" s="43" t="str">
        <f t="shared" si="0"/>
        <v>luglio</v>
      </c>
      <c r="E8" s="71"/>
      <c r="F8" s="72"/>
      <c r="G8" s="43" t="str">
        <f t="shared" si="2"/>
        <v>luglio</v>
      </c>
      <c r="H8" s="68">
        <f t="shared" si="3"/>
        <v>0</v>
      </c>
      <c r="I8" s="68">
        <f t="shared" si="4"/>
        <v>0</v>
      </c>
      <c r="J8" s="70">
        <f t="shared" si="1"/>
        <v>0</v>
      </c>
      <c r="L8" s="43" t="str">
        <f t="shared" si="5"/>
        <v>luglio</v>
      </c>
      <c r="M8" s="64" t="e">
        <f t="shared" si="6"/>
        <v>#DIV/0!</v>
      </c>
      <c r="N8" s="64" t="e">
        <f t="shared" si="7"/>
        <v>#DIV/0!</v>
      </c>
    </row>
    <row r="9" spans="1:14" ht="15">
      <c r="A9" s="48" t="s">
        <v>32</v>
      </c>
      <c r="B9" s="71"/>
      <c r="C9" s="72"/>
      <c r="D9" s="43" t="str">
        <f t="shared" si="0"/>
        <v>agosto</v>
      </c>
      <c r="E9" s="71"/>
      <c r="F9" s="72"/>
      <c r="G9" s="43" t="str">
        <f t="shared" si="2"/>
        <v>agosto</v>
      </c>
      <c r="H9" s="68">
        <f t="shared" si="3"/>
        <v>0</v>
      </c>
      <c r="I9" s="68">
        <f t="shared" si="4"/>
        <v>0</v>
      </c>
      <c r="J9" s="70">
        <f t="shared" si="1"/>
        <v>0</v>
      </c>
      <c r="L9" s="43" t="str">
        <f t="shared" si="5"/>
        <v>agosto</v>
      </c>
      <c r="M9" s="64" t="e">
        <f t="shared" si="6"/>
        <v>#DIV/0!</v>
      </c>
      <c r="N9" s="64" t="e">
        <f t="shared" si="7"/>
        <v>#DIV/0!</v>
      </c>
    </row>
    <row r="10" spans="1:14" ht="15">
      <c r="A10" s="48" t="s">
        <v>33</v>
      </c>
      <c r="B10" s="71"/>
      <c r="C10" s="72"/>
      <c r="D10" s="43" t="str">
        <f t="shared" si="0"/>
        <v>settembre</v>
      </c>
      <c r="E10" s="71"/>
      <c r="F10" s="72"/>
      <c r="G10" s="43" t="str">
        <f t="shared" si="2"/>
        <v>settembre</v>
      </c>
      <c r="H10" s="68">
        <f t="shared" si="3"/>
        <v>0</v>
      </c>
      <c r="I10" s="68">
        <f t="shared" si="4"/>
        <v>0</v>
      </c>
      <c r="J10" s="70">
        <f t="shared" si="1"/>
        <v>0</v>
      </c>
      <c r="L10" s="43" t="str">
        <f t="shared" si="5"/>
        <v>settembre</v>
      </c>
      <c r="M10" s="64" t="e">
        <f t="shared" si="6"/>
        <v>#DIV/0!</v>
      </c>
      <c r="N10" s="64" t="e">
        <f t="shared" si="7"/>
        <v>#DIV/0!</v>
      </c>
    </row>
    <row r="11" spans="1:14" ht="15">
      <c r="A11" s="48" t="s">
        <v>34</v>
      </c>
      <c r="B11" s="71"/>
      <c r="C11" s="72"/>
      <c r="D11" s="43" t="str">
        <f t="shared" si="0"/>
        <v>ottobre</v>
      </c>
      <c r="E11" s="71"/>
      <c r="F11" s="72"/>
      <c r="G11" s="43" t="str">
        <f t="shared" si="2"/>
        <v>ottobre</v>
      </c>
      <c r="H11" s="68">
        <f t="shared" si="3"/>
        <v>0</v>
      </c>
      <c r="I11" s="68">
        <f t="shared" si="4"/>
        <v>0</v>
      </c>
      <c r="J11" s="70">
        <f t="shared" si="1"/>
        <v>0</v>
      </c>
      <c r="L11" s="43" t="str">
        <f t="shared" si="5"/>
        <v>ottobre</v>
      </c>
      <c r="M11" s="64" t="e">
        <f t="shared" si="6"/>
        <v>#DIV/0!</v>
      </c>
      <c r="N11" s="64" t="e">
        <f t="shared" si="7"/>
        <v>#DIV/0!</v>
      </c>
    </row>
    <row r="12" spans="1:14" ht="15">
      <c r="A12" s="48" t="s">
        <v>35</v>
      </c>
      <c r="B12" s="71"/>
      <c r="C12" s="72"/>
      <c r="D12" s="43" t="str">
        <f t="shared" si="0"/>
        <v>novembre</v>
      </c>
      <c r="E12" s="71"/>
      <c r="F12" s="72"/>
      <c r="G12" s="43" t="str">
        <f t="shared" si="2"/>
        <v>novembre</v>
      </c>
      <c r="H12" s="68">
        <f t="shared" si="3"/>
        <v>0</v>
      </c>
      <c r="I12" s="68">
        <f t="shared" si="4"/>
        <v>0</v>
      </c>
      <c r="J12" s="70">
        <f t="shared" si="1"/>
        <v>0</v>
      </c>
      <c r="L12" s="43" t="str">
        <f t="shared" si="5"/>
        <v>novembre</v>
      </c>
      <c r="M12" s="64" t="e">
        <f t="shared" si="6"/>
        <v>#DIV/0!</v>
      </c>
      <c r="N12" s="64" t="e">
        <f t="shared" si="7"/>
        <v>#DIV/0!</v>
      </c>
    </row>
    <row r="13" spans="1:14" ht="15">
      <c r="A13" s="48" t="s">
        <v>36</v>
      </c>
      <c r="B13" s="71"/>
      <c r="C13" s="72"/>
      <c r="D13" s="43" t="str">
        <f t="shared" si="0"/>
        <v>dicembre</v>
      </c>
      <c r="E13" s="71"/>
      <c r="F13" s="72"/>
      <c r="G13" s="43" t="str">
        <f t="shared" si="2"/>
        <v>dicembre</v>
      </c>
      <c r="H13" s="68">
        <f t="shared" si="3"/>
        <v>0</v>
      </c>
      <c r="I13" s="68">
        <f t="shared" si="4"/>
        <v>0</v>
      </c>
      <c r="J13" s="70">
        <f t="shared" si="1"/>
        <v>0</v>
      </c>
      <c r="L13" s="43" t="str">
        <f t="shared" si="5"/>
        <v>dicembre</v>
      </c>
      <c r="M13" s="64" t="e">
        <f t="shared" si="6"/>
        <v>#DIV/0!</v>
      </c>
      <c r="N13" s="64" t="e">
        <f t="shared" si="7"/>
        <v>#DIV/0!</v>
      </c>
    </row>
    <row r="14" spans="1:14" ht="15">
      <c r="A14" s="49" t="s">
        <v>52</v>
      </c>
      <c r="B14" s="73">
        <f>SUM(B2:B13)</f>
        <v>0</v>
      </c>
      <c r="C14" s="73">
        <f>SUM(C2:C13)</f>
        <v>0</v>
      </c>
      <c r="D14" s="36" t="s">
        <v>127</v>
      </c>
      <c r="E14" s="73">
        <f>SUM(E2:E13)</f>
        <v>0</v>
      </c>
      <c r="F14" s="73">
        <f>SUM(F2:F13)</f>
        <v>0</v>
      </c>
      <c r="G14" s="36" t="s">
        <v>128</v>
      </c>
      <c r="H14" s="69">
        <f>SUM(H2:H13)</f>
        <v>0</v>
      </c>
      <c r="I14" s="69">
        <f>SUM(I2:I13)</f>
        <v>0</v>
      </c>
      <c r="J14" s="70">
        <f t="shared" si="1"/>
        <v>0</v>
      </c>
    </row>
    <row r="15" spans="1:14" ht="15.75" thickBot="1">
      <c r="A15" s="50" t="s">
        <v>37</v>
      </c>
      <c r="B15" s="51" t="e">
        <f>B14/(B14+C14)</f>
        <v>#DIV/0!</v>
      </c>
      <c r="C15" s="51" t="e">
        <f>C14/(B14+C14)</f>
        <v>#DIV/0!</v>
      </c>
      <c r="D15" s="52" t="s">
        <v>37</v>
      </c>
      <c r="E15" s="51" t="e">
        <f>E14/(E14+F14)</f>
        <v>#DIV/0!</v>
      </c>
      <c r="F15" s="51" t="e">
        <f>F14/(E14+F14)</f>
        <v>#DIV/0!</v>
      </c>
      <c r="G15" s="52" t="s">
        <v>37</v>
      </c>
      <c r="H15" s="51" t="e">
        <f>H14/(H14+I14)</f>
        <v>#DIV/0!</v>
      </c>
      <c r="I15" s="51" t="e">
        <f>I14/(H14+I14)</f>
        <v>#DIV/0!</v>
      </c>
      <c r="J15" s="53" t="e">
        <f>J14/(J14)</f>
        <v>#DIV/0!</v>
      </c>
    </row>
    <row r="16" spans="1:14" ht="15.75" thickBot="1">
      <c r="A16" s="91"/>
      <c r="B16" s="92"/>
      <c r="C16" s="92"/>
      <c r="D16" s="91"/>
      <c r="E16" s="92"/>
      <c r="F16" s="92"/>
      <c r="G16" s="91"/>
      <c r="H16" s="92"/>
      <c r="I16" s="92"/>
      <c r="J16" s="93"/>
      <c r="K16" s="57"/>
      <c r="L16" s="57"/>
    </row>
    <row r="17" spans="1:12" ht="15">
      <c r="A17" s="238" t="s">
        <v>45</v>
      </c>
      <c r="B17" s="239"/>
      <c r="C17" s="239"/>
      <c r="D17" s="239"/>
      <c r="E17" s="239"/>
      <c r="F17" s="239"/>
      <c r="G17" s="239"/>
      <c r="H17" s="239"/>
      <c r="I17" s="239"/>
      <c r="J17" s="240"/>
      <c r="K17" s="58"/>
      <c r="L17" s="58"/>
    </row>
    <row r="18" spans="1:12" ht="15">
      <c r="A18" s="54" t="s">
        <v>38</v>
      </c>
      <c r="B18" s="241"/>
      <c r="C18" s="241"/>
      <c r="D18" s="241"/>
      <c r="E18" s="241"/>
      <c r="F18" s="241"/>
      <c r="G18" s="241"/>
      <c r="H18" s="241"/>
      <c r="I18" s="241"/>
      <c r="J18" s="242"/>
      <c r="K18" s="59"/>
      <c r="L18" s="59"/>
    </row>
    <row r="19" spans="1:12" ht="15">
      <c r="A19" s="54" t="s">
        <v>39</v>
      </c>
      <c r="B19" s="243" t="str">
        <f>'Anagrafica sedi'!B2</f>
        <v>CENTRO AGROALIMENTARE DI NAPOLI SCPA</v>
      </c>
      <c r="C19" s="243"/>
      <c r="D19" s="243"/>
      <c r="E19" s="243"/>
      <c r="F19" s="243"/>
      <c r="G19" s="243"/>
      <c r="H19" s="243"/>
      <c r="I19" s="243"/>
      <c r="J19" s="244"/>
      <c r="K19" s="58"/>
      <c r="L19" s="58"/>
    </row>
    <row r="20" spans="1:12" ht="15">
      <c r="A20" s="54" t="s">
        <v>40</v>
      </c>
      <c r="B20" s="232"/>
      <c r="C20" s="232"/>
      <c r="D20" s="232"/>
      <c r="E20" s="232"/>
      <c r="F20" s="232"/>
      <c r="G20" s="232"/>
      <c r="H20" s="232"/>
      <c r="I20" s="232"/>
      <c r="J20" s="233"/>
      <c r="K20" s="58"/>
      <c r="L20" s="58"/>
    </row>
    <row r="21" spans="1:12" ht="15">
      <c r="A21" s="54" t="s">
        <v>41</v>
      </c>
      <c r="B21" s="232"/>
      <c r="C21" s="232"/>
      <c r="D21" s="232"/>
      <c r="E21" s="232"/>
      <c r="F21" s="232"/>
      <c r="G21" s="232"/>
      <c r="H21" s="232"/>
      <c r="I21" s="232"/>
      <c r="J21" s="233"/>
      <c r="K21" s="58"/>
      <c r="L21" s="58"/>
    </row>
    <row r="22" spans="1:12" ht="15">
      <c r="A22" s="54" t="s">
        <v>92</v>
      </c>
      <c r="B22" s="245"/>
      <c r="C22" s="246"/>
      <c r="D22" s="246"/>
      <c r="E22" s="246"/>
      <c r="F22" s="246"/>
      <c r="G22" s="246"/>
      <c r="H22" s="246"/>
      <c r="I22" s="246"/>
      <c r="J22" s="247"/>
      <c r="K22" s="58"/>
      <c r="L22" s="58"/>
    </row>
    <row r="23" spans="1:12" ht="15">
      <c r="A23" s="54" t="s">
        <v>42</v>
      </c>
      <c r="B23" s="232"/>
      <c r="C23" s="232"/>
      <c r="D23" s="232"/>
      <c r="E23" s="232"/>
      <c r="F23" s="232"/>
      <c r="G23" s="232"/>
      <c r="H23" s="232"/>
      <c r="I23" s="232"/>
      <c r="J23" s="233"/>
      <c r="K23" s="61"/>
      <c r="L23" s="60"/>
    </row>
    <row r="24" spans="1:12" ht="15">
      <c r="A24" s="54" t="s">
        <v>91</v>
      </c>
      <c r="B24" s="232"/>
      <c r="C24" s="232"/>
      <c r="D24" s="232"/>
      <c r="E24" s="232"/>
      <c r="F24" s="232"/>
      <c r="G24" s="232"/>
      <c r="H24" s="232"/>
      <c r="I24" s="232"/>
      <c r="J24" s="233"/>
      <c r="K24" s="61"/>
      <c r="L24" s="60"/>
    </row>
    <row r="25" spans="1:12" ht="15">
      <c r="A25" s="55" t="s">
        <v>43</v>
      </c>
      <c r="B25" s="234">
        <f>'elem. compilazione capitolato'!C3</f>
        <v>43831</v>
      </c>
      <c r="C25" s="234"/>
      <c r="D25" s="234"/>
      <c r="E25" s="234"/>
      <c r="F25" s="234"/>
      <c r="G25" s="234"/>
      <c r="H25" s="234"/>
      <c r="I25" s="234"/>
      <c r="J25" s="235"/>
      <c r="K25" s="66"/>
    </row>
    <row r="26" spans="1:12" ht="15.75" thickBot="1">
      <c r="A26" s="56" t="s">
        <v>44</v>
      </c>
      <c r="B26" s="236">
        <f>'elem. compilazione capitolato'!D3</f>
        <v>44196</v>
      </c>
      <c r="C26" s="236"/>
      <c r="D26" s="236"/>
      <c r="E26" s="236"/>
      <c r="F26" s="236"/>
      <c r="G26" s="236"/>
      <c r="H26" s="236"/>
      <c r="I26" s="236"/>
      <c r="J26" s="237"/>
      <c r="K26" s="67"/>
    </row>
    <row r="27" spans="1:12">
      <c r="A27" s="65"/>
      <c r="B27" s="65"/>
      <c r="C27" s="65"/>
      <c r="D27" s="65"/>
      <c r="E27" s="65"/>
      <c r="F27" s="65"/>
      <c r="G27" s="66"/>
      <c r="H27" s="66"/>
      <c r="I27" s="66"/>
      <c r="J27" s="66"/>
      <c r="K27" s="67"/>
    </row>
    <row r="28" spans="1:12">
      <c r="A28" s="67"/>
      <c r="B28" s="67"/>
      <c r="C28" s="67"/>
      <c r="D28" s="67"/>
      <c r="E28" s="67"/>
      <c r="F28" s="67"/>
      <c r="G28" s="67" t="s">
        <v>88</v>
      </c>
      <c r="H28" s="67"/>
      <c r="I28" s="67"/>
      <c r="J28" s="67"/>
      <c r="K28" s="67"/>
    </row>
    <row r="29" spans="1:12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>
      <c r="A41" s="67"/>
      <c r="B41" s="67"/>
      <c r="C41" s="67"/>
      <c r="D41" s="67"/>
      <c r="E41" s="67"/>
      <c r="F41" s="67"/>
      <c r="G41" s="67"/>
      <c r="H41" s="67"/>
      <c r="I41" s="67"/>
      <c r="J41" s="67"/>
    </row>
    <row r="42" spans="1:11">
      <c r="A42" s="67"/>
      <c r="B42" s="67"/>
      <c r="C42" s="67"/>
      <c r="D42" s="67"/>
      <c r="E42" s="67"/>
      <c r="F42" s="67"/>
      <c r="G42" s="67"/>
      <c r="H42" s="67"/>
      <c r="I42" s="67"/>
      <c r="J42" s="67"/>
    </row>
  </sheetData>
  <mergeCells count="10">
    <mergeCell ref="B24:J24"/>
    <mergeCell ref="B25:J25"/>
    <mergeCell ref="B26:J26"/>
    <mergeCell ref="B23:J23"/>
    <mergeCell ref="A17:J17"/>
    <mergeCell ref="B18:J18"/>
    <mergeCell ref="B19:J19"/>
    <mergeCell ref="B20:J20"/>
    <mergeCell ref="B21:J21"/>
    <mergeCell ref="B22:J22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2"/>
  <sheetViews>
    <sheetView workbookViewId="0">
      <selection activeCell="C17" sqref="C17"/>
    </sheetView>
  </sheetViews>
  <sheetFormatPr defaultRowHeight="14.25"/>
  <cols>
    <col min="1" max="1" width="9.625" bestFit="1" customWidth="1"/>
    <col min="2" max="2" width="19.375" bestFit="1" customWidth="1"/>
    <col min="7" max="7" width="18.75" bestFit="1" customWidth="1"/>
    <col min="8" max="10" width="9.625" bestFit="1" customWidth="1"/>
    <col min="11" max="11" width="10.625" bestFit="1" customWidth="1"/>
  </cols>
  <sheetData>
    <row r="1" spans="2:11" ht="15" thickBot="1">
      <c r="G1" s="90" t="s">
        <v>89</v>
      </c>
      <c r="H1" s="248" t="str">
        <f>'Anagrafica sedi'!B2</f>
        <v>CENTRO AGROALIMENTARE DI NAPOLI SCPA</v>
      </c>
      <c r="I1" s="248"/>
      <c r="J1" s="248"/>
      <c r="K1" s="249"/>
    </row>
    <row r="2" spans="2:11">
      <c r="B2" s="9" t="str">
        <f>'Dettagli sede POP'!G1</f>
        <v>Previsione 2015</v>
      </c>
      <c r="C2" s="10" t="str">
        <f>'Dettagli sede POP'!H1</f>
        <v>Peak</v>
      </c>
      <c r="D2" s="10" t="str">
        <f>'Dettagli sede POP'!I1</f>
        <v>Off Peak</v>
      </c>
      <c r="E2" s="11" t="s">
        <v>52</v>
      </c>
      <c r="G2" s="80" t="s">
        <v>61</v>
      </c>
      <c r="H2" s="81" t="s">
        <v>54</v>
      </c>
      <c r="I2" s="84" t="str">
        <f>A17</f>
        <v>Fornitore 1</v>
      </c>
      <c r="J2" s="84" t="str">
        <f>A19</f>
        <v>Fornitore 2</v>
      </c>
      <c r="K2" s="85" t="str">
        <f>A21</f>
        <v>Fornitore 3</v>
      </c>
    </row>
    <row r="3" spans="2:11">
      <c r="B3" s="12" t="str">
        <f>'Dettagli sede POP'!G2</f>
        <v>gennaio</v>
      </c>
      <c r="C3" s="99">
        <f>'Dettagli sede POP'!H2/1000</f>
        <v>0</v>
      </c>
      <c r="D3" s="99">
        <f>'Dettagli sede POP'!I2/1000</f>
        <v>0</v>
      </c>
      <c r="E3" s="100">
        <f t="shared" ref="E3:E16" si="0">SUM(C3:D3)</f>
        <v>0</v>
      </c>
      <c r="G3" s="82" t="s">
        <v>76</v>
      </c>
      <c r="H3" s="83" t="str">
        <f>'elem. compilazione capitolato'!C5</f>
        <v>BON</v>
      </c>
      <c r="I3" s="88"/>
      <c r="J3" s="88"/>
      <c r="K3" s="89"/>
    </row>
    <row r="4" spans="2:11">
      <c r="B4" s="12" t="str">
        <f>'Dettagli sede POP'!G3</f>
        <v>febbraio</v>
      </c>
      <c r="C4" s="99">
        <f>'Dettagli sede POP'!H3/1000</f>
        <v>0</v>
      </c>
      <c r="D4" s="99">
        <f>'Dettagli sede POP'!I3/1000</f>
        <v>0</v>
      </c>
      <c r="E4" s="100">
        <f t="shared" si="0"/>
        <v>0</v>
      </c>
      <c r="G4" s="82" t="s">
        <v>17</v>
      </c>
      <c r="H4" s="83" t="str">
        <f>'elem. compilazione capitolato'!C6</f>
        <v>30 GGDF</v>
      </c>
      <c r="I4" s="88"/>
      <c r="J4" s="88"/>
      <c r="K4" s="89"/>
    </row>
    <row r="5" spans="2:11">
      <c r="B5" s="12" t="str">
        <f>'Dettagli sede POP'!G4</f>
        <v>marzo</v>
      </c>
      <c r="C5" s="99">
        <f>'Dettagli sede POP'!H4/1000</f>
        <v>0</v>
      </c>
      <c r="D5" s="99">
        <f>'Dettagli sede POP'!I4/1000</f>
        <v>0</v>
      </c>
      <c r="E5" s="100">
        <f t="shared" si="0"/>
        <v>0</v>
      </c>
      <c r="G5" s="82" t="s">
        <v>69</v>
      </c>
      <c r="H5" s="83" t="str">
        <f>'elem. compilazione capitolato'!C7</f>
        <v>SI</v>
      </c>
      <c r="I5" s="88"/>
      <c r="J5" s="88"/>
      <c r="K5" s="89"/>
    </row>
    <row r="6" spans="2:11">
      <c r="B6" s="12" t="str">
        <f>'Dettagli sede POP'!G5</f>
        <v>aprile</v>
      </c>
      <c r="C6" s="99">
        <f>'Dettagli sede POP'!H5/1000</f>
        <v>0</v>
      </c>
      <c r="D6" s="99">
        <f>'Dettagli sede POP'!I5/1000</f>
        <v>0</v>
      </c>
      <c r="E6" s="100">
        <f t="shared" si="0"/>
        <v>0</v>
      </c>
      <c r="G6" s="82" t="s">
        <v>55</v>
      </c>
      <c r="H6" s="83" t="str">
        <f>'elem. compilazione capitolato'!C8</f>
        <v>LIMITI DI LEGGE</v>
      </c>
      <c r="I6" s="88"/>
      <c r="J6" s="88"/>
      <c r="K6" s="89"/>
    </row>
    <row r="7" spans="2:11">
      <c r="B7" s="12" t="str">
        <f>'Dettagli sede POP'!G6</f>
        <v>maggio</v>
      </c>
      <c r="C7" s="99">
        <f>'Dettagli sede POP'!H6/1000</f>
        <v>0</v>
      </c>
      <c r="D7" s="99">
        <f>'Dettagli sede POP'!I6/1000</f>
        <v>0</v>
      </c>
      <c r="E7" s="100">
        <f t="shared" si="0"/>
        <v>0</v>
      </c>
      <c r="G7" s="82" t="s">
        <v>56</v>
      </c>
      <c r="H7" s="83" t="str">
        <f>'elem. compilazione capitolato'!C9</f>
        <v>NO</v>
      </c>
      <c r="I7" s="88"/>
      <c r="J7" s="88"/>
      <c r="K7" s="89"/>
    </row>
    <row r="8" spans="2:11">
      <c r="B8" s="12" t="str">
        <f>'Dettagli sede POP'!G7</f>
        <v>giugno</v>
      </c>
      <c r="C8" s="99">
        <f>'Dettagli sede POP'!H7/1000</f>
        <v>0</v>
      </c>
      <c r="D8" s="99">
        <f>'Dettagli sede POP'!I7/1000</f>
        <v>0</v>
      </c>
      <c r="E8" s="100">
        <f t="shared" si="0"/>
        <v>0</v>
      </c>
      <c r="G8" s="82" t="s">
        <v>80</v>
      </c>
      <c r="H8" s="83" t="str">
        <f>'elem. compilazione capitolato'!C12</f>
        <v>NO</v>
      </c>
      <c r="I8" s="88"/>
      <c r="J8" s="88"/>
      <c r="K8" s="89"/>
    </row>
    <row r="9" spans="2:11">
      <c r="B9" s="12" t="str">
        <f>'Dettagli sede POP'!G8</f>
        <v>luglio</v>
      </c>
      <c r="C9" s="99">
        <f>'Dettagli sede POP'!H8/1000</f>
        <v>0</v>
      </c>
      <c r="D9" s="99">
        <f>'Dettagli sede POP'!I8/1000</f>
        <v>0</v>
      </c>
      <c r="E9" s="100">
        <f t="shared" si="0"/>
        <v>0</v>
      </c>
      <c r="G9" s="82" t="s">
        <v>57</v>
      </c>
      <c r="H9" s="83" t="str">
        <f>'elem. compilazione capitolato'!C14</f>
        <v>NO</v>
      </c>
      <c r="I9" s="88"/>
      <c r="J9" s="88"/>
      <c r="K9" s="89"/>
    </row>
    <row r="10" spans="2:11" ht="15" thickBot="1">
      <c r="B10" s="12" t="str">
        <f>'Dettagli sede POP'!G9</f>
        <v>agosto</v>
      </c>
      <c r="C10" s="99">
        <f>'Dettagli sede POP'!H9/1000</f>
        <v>0</v>
      </c>
      <c r="D10" s="99">
        <f>'Dettagli sede POP'!I9/1000</f>
        <v>0</v>
      </c>
      <c r="E10" s="100">
        <f t="shared" si="0"/>
        <v>0</v>
      </c>
      <c r="G10" s="87" t="s">
        <v>90</v>
      </c>
      <c r="H10" s="86" t="str">
        <f>'elem. compilazione capitolato'!C16</f>
        <v>NO</v>
      </c>
      <c r="I10" s="78"/>
      <c r="J10" s="78"/>
      <c r="K10" s="77"/>
    </row>
    <row r="11" spans="2:11">
      <c r="B11" s="12" t="str">
        <f>'Dettagli sede POP'!G10</f>
        <v>settembre</v>
      </c>
      <c r="C11" s="99">
        <f>'Dettagli sede POP'!H10/1000</f>
        <v>0</v>
      </c>
      <c r="D11" s="99">
        <f>'Dettagli sede POP'!I10/1000</f>
        <v>0</v>
      </c>
      <c r="E11" s="100">
        <f t="shared" si="0"/>
        <v>0</v>
      </c>
    </row>
    <row r="12" spans="2:11" ht="15" thickBot="1">
      <c r="B12" s="12" t="str">
        <f>'Dettagli sede POP'!G11</f>
        <v>ottobre</v>
      </c>
      <c r="C12" s="99">
        <f>'Dettagli sede POP'!H11/1000</f>
        <v>0</v>
      </c>
      <c r="D12" s="99">
        <f>'Dettagli sede POP'!I11/1000</f>
        <v>0</v>
      </c>
      <c r="E12" s="100">
        <f t="shared" si="0"/>
        <v>0</v>
      </c>
    </row>
    <row r="13" spans="2:11">
      <c r="B13" s="12" t="str">
        <f>'Dettagli sede POP'!G12</f>
        <v>novembre</v>
      </c>
      <c r="C13" s="99">
        <f>'Dettagli sede POP'!H12/1000</f>
        <v>0</v>
      </c>
      <c r="D13" s="99">
        <f>'Dettagli sede POP'!I12/1000</f>
        <v>0</v>
      </c>
      <c r="E13" s="100">
        <f t="shared" si="0"/>
        <v>0</v>
      </c>
      <c r="G13" s="23" t="s">
        <v>58</v>
      </c>
      <c r="H13" s="28"/>
      <c r="I13" s="74" t="e">
        <f>E17</f>
        <v>#DIV/0!</v>
      </c>
      <c r="J13" s="18" t="e">
        <f>E19</f>
        <v>#DIV/0!</v>
      </c>
      <c r="K13" s="18" t="e">
        <f>E21</f>
        <v>#DIV/0!</v>
      </c>
    </row>
    <row r="14" spans="2:11" ht="15" thickBot="1">
      <c r="B14" s="12" t="str">
        <f>'Dettagli sede POP'!G13</f>
        <v>dicembre</v>
      </c>
      <c r="C14" s="99">
        <f>'Dettagli sede POP'!H13/1000</f>
        <v>0</v>
      </c>
      <c r="D14" s="99">
        <f>'Dettagli sede POP'!I13/1000</f>
        <v>0</v>
      </c>
      <c r="E14" s="100">
        <f t="shared" si="0"/>
        <v>0</v>
      </c>
      <c r="G14" s="24" t="s">
        <v>59</v>
      </c>
      <c r="H14" s="22"/>
      <c r="I14" s="75" t="e">
        <f>(I13-I13)*E15</f>
        <v>#DIV/0!</v>
      </c>
      <c r="J14" s="75" t="e">
        <f>(J13-I13)*E15</f>
        <v>#DIV/0!</v>
      </c>
      <c r="K14" s="75" t="e">
        <f>(K13-I13)*E15</f>
        <v>#DIV/0!</v>
      </c>
    </row>
    <row r="15" spans="2:11" ht="15" thickBot="1">
      <c r="B15" s="12" t="str">
        <f>'Dettagli sede POP'!G14</f>
        <v>Totale previsione</v>
      </c>
      <c r="C15" s="99">
        <f>'Dettagli sede POP'!H14/1000</f>
        <v>0</v>
      </c>
      <c r="D15" s="99">
        <f>'Dettagli sede POP'!I14/1000</f>
        <v>0</v>
      </c>
      <c r="E15" s="100">
        <f>SUM(C15:D15)</f>
        <v>0</v>
      </c>
    </row>
    <row r="16" spans="2:11" ht="15" thickBot="1">
      <c r="B16" s="14" t="str">
        <f>'Dettagli sede POP'!G15</f>
        <v>Ripartizione</v>
      </c>
      <c r="C16" s="101" t="e">
        <f>'Dettagli sede POP'!H15</f>
        <v>#DIV/0!</v>
      </c>
      <c r="D16" s="101" t="e">
        <f>'Dettagli sede POP'!I15</f>
        <v>#DIV/0!</v>
      </c>
      <c r="E16" s="102" t="e">
        <f t="shared" si="0"/>
        <v>#DIV/0!</v>
      </c>
      <c r="G16" s="23" t="s">
        <v>60</v>
      </c>
      <c r="H16" s="10"/>
      <c r="I16" s="28"/>
      <c r="J16" s="28"/>
      <c r="K16" s="28"/>
    </row>
    <row r="17" spans="1:11" ht="15" thickBot="1">
      <c r="A17" s="38" t="s">
        <v>70</v>
      </c>
      <c r="B17" s="9" t="s">
        <v>53</v>
      </c>
      <c r="C17" s="27"/>
      <c r="D17" s="27"/>
      <c r="E17" s="19" t="e">
        <f>E18/E15</f>
        <v>#DIV/0!</v>
      </c>
      <c r="F17" s="26"/>
      <c r="G17" s="24" t="s">
        <v>59</v>
      </c>
      <c r="H17" s="22"/>
      <c r="I17" s="29">
        <f>(I16-I16)*E15</f>
        <v>0</v>
      </c>
      <c r="J17" s="29">
        <f>(J16-I16)*E15</f>
        <v>0</v>
      </c>
      <c r="K17" s="29">
        <f>(K16-I16)*E15</f>
        <v>0</v>
      </c>
    </row>
    <row r="18" spans="1:11">
      <c r="A18" s="30"/>
      <c r="B18" s="12" t="s">
        <v>51</v>
      </c>
      <c r="C18" s="15">
        <f>C15*C17</f>
        <v>0</v>
      </c>
      <c r="D18" s="15">
        <f>D15*D17</f>
        <v>0</v>
      </c>
      <c r="E18" s="16">
        <f>SUM(C18:D18)</f>
        <v>0</v>
      </c>
    </row>
    <row r="19" spans="1:11">
      <c r="A19" s="38" t="s">
        <v>71</v>
      </c>
      <c r="B19" s="12" t="s">
        <v>53</v>
      </c>
      <c r="C19" s="37"/>
      <c r="D19" s="37"/>
      <c r="E19" s="16" t="e">
        <f>E20/E15</f>
        <v>#DIV/0!</v>
      </c>
      <c r="F19" s="26"/>
      <c r="G19" s="30"/>
    </row>
    <row r="20" spans="1:11">
      <c r="A20" s="30"/>
      <c r="B20" s="12" t="s">
        <v>51</v>
      </c>
      <c r="C20" s="15">
        <f>C15*C19</f>
        <v>0</v>
      </c>
      <c r="D20" s="15">
        <f t="shared" ref="D20" si="1">D15*D19</f>
        <v>0</v>
      </c>
      <c r="E20" s="16">
        <f>SUM(C20:D20)</f>
        <v>0</v>
      </c>
    </row>
    <row r="21" spans="1:11">
      <c r="A21" s="38" t="s">
        <v>72</v>
      </c>
      <c r="B21" s="12" t="s">
        <v>53</v>
      </c>
      <c r="C21" s="37"/>
      <c r="D21" s="37"/>
      <c r="E21" s="25" t="e">
        <f>E22/E15</f>
        <v>#DIV/0!</v>
      </c>
      <c r="F21" s="26"/>
    </row>
    <row r="22" spans="1:11" ht="15" thickBot="1">
      <c r="B22" s="17" t="s">
        <v>51</v>
      </c>
      <c r="C22" s="20">
        <f>C21*C15</f>
        <v>0</v>
      </c>
      <c r="D22" s="20">
        <f t="shared" ref="D22" si="2">D21*D15</f>
        <v>0</v>
      </c>
      <c r="E22" s="21">
        <f>SUM(C22:D22)</f>
        <v>0</v>
      </c>
    </row>
  </sheetData>
  <mergeCells count="1">
    <mergeCell ref="H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3"/>
  <sheetViews>
    <sheetView showGridLines="0" workbookViewId="0">
      <selection activeCell="B5" sqref="B5:D5"/>
    </sheetView>
  </sheetViews>
  <sheetFormatPr defaultRowHeight="14.25"/>
  <cols>
    <col min="1" max="1" width="21.375" customWidth="1"/>
    <col min="2" max="2" width="21.25" bestFit="1" customWidth="1"/>
    <col min="3" max="3" width="10.875" bestFit="1" customWidth="1"/>
  </cols>
  <sheetData>
    <row r="1" spans="1:4" ht="75" customHeight="1">
      <c r="A1" s="80" t="s">
        <v>94</v>
      </c>
      <c r="B1" s="252" t="s">
        <v>285</v>
      </c>
      <c r="C1" s="253"/>
      <c r="D1" s="254"/>
    </row>
    <row r="2" spans="1:4">
      <c r="A2" s="82" t="s">
        <v>93</v>
      </c>
      <c r="B2" s="83" t="s">
        <v>121</v>
      </c>
      <c r="C2" s="255">
        <f>('Dettagli sede 18106'!J15+'Dettagli sede 18106'!E15)/1000</f>
        <v>47372.239000000001</v>
      </c>
      <c r="D2" s="256"/>
    </row>
    <row r="3" spans="1:4">
      <c r="A3" s="82" t="s">
        <v>235</v>
      </c>
      <c r="B3" s="98">
        <f>'elem. compilazione capitolato'!C3</f>
        <v>43831</v>
      </c>
      <c r="C3" s="261">
        <f>'elem. compilazione capitolato'!D3</f>
        <v>44196</v>
      </c>
      <c r="D3" s="262"/>
    </row>
    <row r="4" spans="1:4">
      <c r="A4" s="209" t="s">
        <v>278</v>
      </c>
      <c r="B4" s="210">
        <f>'elem. compilazione capitolato'!C4</f>
        <v>43891</v>
      </c>
      <c r="C4" s="257">
        <f>'elem. compilazione capitolato'!D4</f>
        <v>44255</v>
      </c>
      <c r="D4" s="258"/>
    </row>
    <row r="5" spans="1:4">
      <c r="A5" s="209" t="s">
        <v>122</v>
      </c>
      <c r="B5" s="259" t="s">
        <v>279</v>
      </c>
      <c r="C5" s="259"/>
      <c r="D5" s="260"/>
    </row>
    <row r="6" spans="1:4">
      <c r="A6" s="82" t="s">
        <v>95</v>
      </c>
      <c r="B6" s="250" t="str">
        <f>IF('elem. compilazione capitolato'!C5&lt;&gt;"",'elem. compilazione capitolato'!C5,"")</f>
        <v>BON</v>
      </c>
      <c r="C6" s="250"/>
      <c r="D6" s="251"/>
    </row>
    <row r="7" spans="1:4">
      <c r="A7" s="82" t="s">
        <v>96</v>
      </c>
      <c r="B7" s="250" t="str">
        <f>IF('elem. compilazione capitolato'!C6&lt;&gt;"",'elem. compilazione capitolato'!C6,"")</f>
        <v>30 GGDF</v>
      </c>
      <c r="C7" s="250"/>
      <c r="D7" s="251"/>
    </row>
    <row r="8" spans="1:4">
      <c r="A8" s="82" t="s">
        <v>97</v>
      </c>
      <c r="B8" s="250" t="str">
        <f>IF('elem. compilazione capitolato'!C8&lt;&gt;"",'elem. compilazione capitolato'!C8,"")</f>
        <v>LIMITI DI LEGGE</v>
      </c>
      <c r="C8" s="250"/>
      <c r="D8" s="251"/>
    </row>
    <row r="9" spans="1:4">
      <c r="A9" s="82" t="s">
        <v>56</v>
      </c>
      <c r="B9" s="250" t="str">
        <f>IF('elem. compilazione capitolato'!C9&lt;&gt;"",'elem. compilazione capitolato'!C9,"")</f>
        <v>NO</v>
      </c>
      <c r="C9" s="250"/>
      <c r="D9" s="251"/>
    </row>
    <row r="10" spans="1:4">
      <c r="A10" s="82" t="s">
        <v>98</v>
      </c>
      <c r="B10" s="83" t="str">
        <f>'elem. compilazione capitolato'!C10</f>
        <v>FISSO</v>
      </c>
      <c r="C10" s="250">
        <f>IF('elem. compilazione capitolato'!C10&lt;&gt;"",'elem. compilazione capitolato'!D10,"")</f>
        <v>0</v>
      </c>
      <c r="D10" s="251"/>
    </row>
    <row r="11" spans="1:4">
      <c r="A11" s="14" t="s">
        <v>99</v>
      </c>
      <c r="B11" s="250" t="s">
        <v>100</v>
      </c>
      <c r="C11" s="250"/>
      <c r="D11" s="251"/>
    </row>
    <row r="12" spans="1:4">
      <c r="A12" s="94"/>
      <c r="B12" s="250" t="s">
        <v>101</v>
      </c>
      <c r="C12" s="250"/>
      <c r="D12" s="251"/>
    </row>
    <row r="13" spans="1:4">
      <c r="A13" s="94"/>
      <c r="B13" s="250" t="s">
        <v>102</v>
      </c>
      <c r="C13" s="250"/>
      <c r="D13" s="251"/>
    </row>
    <row r="14" spans="1:4">
      <c r="A14" s="94"/>
      <c r="B14" s="250" t="s">
        <v>103</v>
      </c>
      <c r="C14" s="250"/>
      <c r="D14" s="251"/>
    </row>
    <row r="15" spans="1:4">
      <c r="A15" s="94"/>
      <c r="B15" s="250" t="s">
        <v>104</v>
      </c>
      <c r="C15" s="250"/>
      <c r="D15" s="251"/>
    </row>
    <row r="16" spans="1:4">
      <c r="A16" s="94"/>
      <c r="B16" s="250" t="s">
        <v>105</v>
      </c>
      <c r="C16" s="250"/>
      <c r="D16" s="251"/>
    </row>
    <row r="17" spans="1:4">
      <c r="A17" s="94"/>
      <c r="B17" s="229" t="s">
        <v>129</v>
      </c>
      <c r="C17" s="263"/>
      <c r="D17" s="264"/>
    </row>
    <row r="18" spans="1:4">
      <c r="A18" s="95"/>
      <c r="B18" s="250" t="s">
        <v>106</v>
      </c>
      <c r="C18" s="250"/>
      <c r="D18" s="251"/>
    </row>
    <row r="19" spans="1:4">
      <c r="A19" s="14" t="s">
        <v>107</v>
      </c>
      <c r="B19" s="250" t="s">
        <v>108</v>
      </c>
      <c r="C19" s="250"/>
      <c r="D19" s="251"/>
    </row>
    <row r="20" spans="1:4">
      <c r="A20" s="94"/>
      <c r="B20" s="250" t="s">
        <v>109</v>
      </c>
      <c r="C20" s="250"/>
      <c r="D20" s="251"/>
    </row>
    <row r="21" spans="1:4">
      <c r="A21" s="94"/>
      <c r="B21" s="250" t="s">
        <v>110</v>
      </c>
      <c r="C21" s="250"/>
      <c r="D21" s="251"/>
    </row>
    <row r="22" spans="1:4">
      <c r="A22" s="94"/>
      <c r="B22" s="250" t="s">
        <v>111</v>
      </c>
      <c r="C22" s="250"/>
      <c r="D22" s="251"/>
    </row>
    <row r="23" spans="1:4">
      <c r="A23" s="94"/>
      <c r="B23" s="250" t="s">
        <v>113</v>
      </c>
      <c r="C23" s="250"/>
      <c r="D23" s="251"/>
    </row>
    <row r="24" spans="1:4">
      <c r="A24" s="94"/>
      <c r="B24" s="250" t="s">
        <v>112</v>
      </c>
      <c r="C24" s="250"/>
      <c r="D24" s="251"/>
    </row>
    <row r="25" spans="1:4">
      <c r="A25" s="95"/>
      <c r="B25" s="250" t="s">
        <v>114</v>
      </c>
      <c r="C25" s="250"/>
      <c r="D25" s="251"/>
    </row>
    <row r="26" spans="1:4">
      <c r="A26" s="82" t="s">
        <v>90</v>
      </c>
      <c r="B26" s="250" t="str">
        <f>'elem. compilazione capitolato'!C16</f>
        <v>NO</v>
      </c>
      <c r="C26" s="250"/>
      <c r="D26" s="251"/>
    </row>
    <row r="27" spans="1:4">
      <c r="A27" s="82" t="s">
        <v>69</v>
      </c>
      <c r="B27" s="250" t="str">
        <f>'elem. compilazione capitolato'!C7</f>
        <v>SI</v>
      </c>
      <c r="C27" s="250"/>
      <c r="D27" s="251"/>
    </row>
    <row r="28" spans="1:4">
      <c r="A28" s="14" t="s">
        <v>115</v>
      </c>
      <c r="B28" s="97" t="s">
        <v>116</v>
      </c>
      <c r="C28" s="266" t="str">
        <f>'elem. compilazione capitolato'!C14:D14</f>
        <v>NO</v>
      </c>
      <c r="D28" s="267"/>
    </row>
    <row r="29" spans="1:4">
      <c r="A29" s="94"/>
      <c r="B29" s="250" t="s">
        <v>117</v>
      </c>
      <c r="C29" s="250"/>
      <c r="D29" s="251"/>
    </row>
    <row r="30" spans="1:4">
      <c r="A30" s="94"/>
      <c r="B30" s="250" t="s">
        <v>118</v>
      </c>
      <c r="C30" s="250"/>
      <c r="D30" s="251"/>
    </row>
    <row r="31" spans="1:4">
      <c r="A31" s="94"/>
      <c r="B31" s="250" t="s">
        <v>119</v>
      </c>
      <c r="C31" s="250"/>
      <c r="D31" s="251"/>
    </row>
    <row r="32" spans="1:4" ht="15" thickBot="1">
      <c r="A32" s="96"/>
      <c r="B32" s="268" t="s">
        <v>120</v>
      </c>
      <c r="C32" s="268"/>
      <c r="D32" s="269"/>
    </row>
    <row r="33" spans="1:4" ht="26.25" customHeight="1">
      <c r="A33" s="265" t="s">
        <v>123</v>
      </c>
      <c r="B33" s="265"/>
      <c r="C33" s="265"/>
      <c r="D33" s="265"/>
    </row>
  </sheetData>
  <mergeCells count="33">
    <mergeCell ref="B16:D16"/>
    <mergeCell ref="B17:D17"/>
    <mergeCell ref="A33:D33"/>
    <mergeCell ref="C28:D28"/>
    <mergeCell ref="B11:D11"/>
    <mergeCell ref="B14:D14"/>
    <mergeCell ref="B15:D15"/>
    <mergeCell ref="B18:D18"/>
    <mergeCell ref="B31:D31"/>
    <mergeCell ref="B32:D32"/>
    <mergeCell ref="B25:D25"/>
    <mergeCell ref="B26:D26"/>
    <mergeCell ref="B27:D27"/>
    <mergeCell ref="B29:D29"/>
    <mergeCell ref="B30:D30"/>
    <mergeCell ref="B19:D19"/>
    <mergeCell ref="B1:D1"/>
    <mergeCell ref="C2:D2"/>
    <mergeCell ref="C4:D4"/>
    <mergeCell ref="B5:D5"/>
    <mergeCell ref="B6:D6"/>
    <mergeCell ref="C3:D3"/>
    <mergeCell ref="B7:D7"/>
    <mergeCell ref="B9:D9"/>
    <mergeCell ref="B8:D8"/>
    <mergeCell ref="C10:D10"/>
    <mergeCell ref="B13:D13"/>
    <mergeCell ref="B12:D12"/>
    <mergeCell ref="B20:D20"/>
    <mergeCell ref="B21:D21"/>
    <mergeCell ref="B22:D22"/>
    <mergeCell ref="B23:D23"/>
    <mergeCell ref="B24:D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B152"/>
  <sheetViews>
    <sheetView zoomScale="60" zoomScaleNormal="60" workbookViewId="0">
      <selection activeCell="BI64" sqref="BI64"/>
    </sheetView>
  </sheetViews>
  <sheetFormatPr defaultColWidth="14.125" defaultRowHeight="14.25"/>
  <cols>
    <col min="1" max="1" width="19.375" bestFit="1" customWidth="1"/>
    <col min="6" max="6" width="19.375" bestFit="1" customWidth="1"/>
    <col min="11" max="11" width="19.375" bestFit="1" customWidth="1"/>
    <col min="15" max="15" width="14.125" style="30"/>
    <col min="16" max="16" width="19.375" bestFit="1" customWidth="1"/>
    <col min="21" max="21" width="19.375" bestFit="1" customWidth="1"/>
    <col min="26" max="26" width="19.375" bestFit="1" customWidth="1"/>
    <col min="31" max="31" width="19.375" bestFit="1" customWidth="1"/>
    <col min="32" max="32" width="14.125" customWidth="1"/>
    <col min="76" max="185" width="14.125" customWidth="1"/>
  </cols>
  <sheetData>
    <row r="1" spans="1:184" ht="15">
      <c r="A1" s="91"/>
      <c r="B1" s="112" t="s">
        <v>139</v>
      </c>
      <c r="C1" s="112"/>
      <c r="D1" s="113"/>
      <c r="F1" s="114"/>
      <c r="G1" s="112" t="s">
        <v>140</v>
      </c>
      <c r="H1" s="112"/>
      <c r="I1" s="113"/>
      <c r="L1" s="112" t="s">
        <v>141</v>
      </c>
      <c r="Q1" s="112" t="s">
        <v>142</v>
      </c>
      <c r="V1" s="112" t="s">
        <v>142</v>
      </c>
      <c r="AA1" s="112" t="s">
        <v>142</v>
      </c>
      <c r="AF1" s="112" t="s">
        <v>142</v>
      </c>
      <c r="AK1" s="112" t="s">
        <v>142</v>
      </c>
      <c r="AP1" s="112" t="s">
        <v>142</v>
      </c>
      <c r="AU1" s="112" t="s">
        <v>142</v>
      </c>
      <c r="AZ1" s="112" t="s">
        <v>142</v>
      </c>
      <c r="BE1" s="112" t="s">
        <v>142</v>
      </c>
      <c r="BJ1" s="112" t="s">
        <v>142</v>
      </c>
      <c r="BO1" s="112" t="s">
        <v>142</v>
      </c>
      <c r="BT1" s="112" t="s">
        <v>142</v>
      </c>
      <c r="BX1" s="30"/>
      <c r="BY1" s="112" t="s">
        <v>211</v>
      </c>
      <c r="BZ1" s="30"/>
      <c r="CA1" s="30"/>
      <c r="CB1" s="30"/>
      <c r="CC1" s="30"/>
      <c r="CD1" s="112" t="s">
        <v>211</v>
      </c>
      <c r="CE1" s="30"/>
      <c r="CF1" s="30"/>
      <c r="CG1" s="30"/>
      <c r="CH1" s="30"/>
      <c r="CI1" s="112" t="s">
        <v>211</v>
      </c>
      <c r="CJ1" s="30"/>
      <c r="CK1" s="30"/>
      <c r="CL1" s="30"/>
      <c r="CM1" s="30"/>
      <c r="CN1" s="112" t="s">
        <v>211</v>
      </c>
      <c r="CO1" s="30"/>
      <c r="CP1" s="30"/>
      <c r="CS1" s="112" t="s">
        <v>140</v>
      </c>
      <c r="CX1" s="112" t="s">
        <v>140</v>
      </c>
      <c r="DC1" s="112" t="s">
        <v>140</v>
      </c>
      <c r="DH1" s="112" t="s">
        <v>236</v>
      </c>
      <c r="DM1" s="112" t="s">
        <v>236</v>
      </c>
      <c r="DR1" s="112" t="s">
        <v>236</v>
      </c>
      <c r="DW1" s="112" t="s">
        <v>236</v>
      </c>
      <c r="EB1" s="112" t="s">
        <v>236</v>
      </c>
      <c r="EG1" s="112" t="s">
        <v>236</v>
      </c>
      <c r="EL1" s="112" t="s">
        <v>236</v>
      </c>
      <c r="EQ1" s="112" t="s">
        <v>236</v>
      </c>
      <c r="EV1" s="112" t="s">
        <v>236</v>
      </c>
      <c r="FA1" s="112" t="s">
        <v>236</v>
      </c>
      <c r="FF1" s="112" t="s">
        <v>236</v>
      </c>
      <c r="FK1" s="112" t="s">
        <v>236</v>
      </c>
      <c r="FP1" s="112" t="s">
        <v>269</v>
      </c>
      <c r="FU1" s="112" t="s">
        <v>269</v>
      </c>
      <c r="FZ1" s="112" t="s">
        <v>269</v>
      </c>
    </row>
    <row r="2" spans="1:184" ht="15">
      <c r="B2" s="181" t="s">
        <v>157</v>
      </c>
      <c r="C2" s="116"/>
      <c r="D2" s="116"/>
      <c r="G2" s="182" t="s">
        <v>159</v>
      </c>
      <c r="H2" s="116"/>
      <c r="I2" s="116"/>
      <c r="L2" s="182" t="s">
        <v>160</v>
      </c>
      <c r="M2" s="116"/>
      <c r="Q2" s="182" t="s">
        <v>162</v>
      </c>
      <c r="R2" s="116"/>
      <c r="V2" s="182" t="s">
        <v>230</v>
      </c>
      <c r="W2" s="116"/>
      <c r="AA2" s="182" t="s">
        <v>165</v>
      </c>
      <c r="AB2" s="116"/>
      <c r="AF2" s="182" t="s">
        <v>228</v>
      </c>
      <c r="AG2" s="116"/>
      <c r="AK2" s="182" t="s">
        <v>166</v>
      </c>
      <c r="AL2" s="116"/>
      <c r="AP2" s="182" t="s">
        <v>168</v>
      </c>
      <c r="AQ2" s="116"/>
      <c r="AU2" s="182" t="s">
        <v>169</v>
      </c>
      <c r="AV2" s="116"/>
      <c r="AZ2" s="182" t="s">
        <v>170</v>
      </c>
      <c r="BA2" s="116"/>
      <c r="BE2" s="182" t="s">
        <v>171</v>
      </c>
      <c r="BF2" s="116"/>
      <c r="BJ2" s="182" t="s">
        <v>219</v>
      </c>
      <c r="BK2" s="196"/>
      <c r="BN2" s="170"/>
      <c r="BO2" s="182" t="s">
        <v>174</v>
      </c>
      <c r="BP2" s="116"/>
      <c r="BT2" s="182" t="s">
        <v>220</v>
      </c>
      <c r="BU2" s="116"/>
      <c r="BX2" s="30"/>
      <c r="BY2" s="182" t="s">
        <v>210</v>
      </c>
      <c r="BZ2" s="116"/>
      <c r="CA2" s="30"/>
      <c r="CB2" s="30"/>
      <c r="CC2" s="30"/>
      <c r="CD2" s="182" t="s">
        <v>213</v>
      </c>
      <c r="CE2" s="116"/>
      <c r="CF2" s="30"/>
      <c r="CG2" s="30"/>
      <c r="CH2" s="30"/>
      <c r="CI2" s="182" t="s">
        <v>214</v>
      </c>
      <c r="CJ2" s="116"/>
      <c r="CK2" s="30"/>
      <c r="CL2" s="30"/>
      <c r="CM2" s="30"/>
      <c r="CN2" s="182" t="s">
        <v>215</v>
      </c>
      <c r="CO2" s="116"/>
      <c r="CP2" s="30"/>
      <c r="CR2" s="30"/>
      <c r="CS2" s="182" t="s">
        <v>221</v>
      </c>
      <c r="CT2" s="116"/>
      <c r="CU2" s="30"/>
      <c r="CW2" s="30"/>
      <c r="CX2" s="182" t="s">
        <v>222</v>
      </c>
      <c r="CY2" s="116"/>
      <c r="CZ2" s="30"/>
      <c r="DB2" s="30"/>
      <c r="DC2" s="182" t="s">
        <v>223</v>
      </c>
      <c r="DD2" s="116"/>
      <c r="DE2" s="30"/>
      <c r="DG2" s="30"/>
      <c r="DH2" s="182" t="s">
        <v>237</v>
      </c>
      <c r="DI2" s="170"/>
      <c r="DJ2" s="30"/>
      <c r="DL2" s="30"/>
      <c r="DM2" s="182" t="s">
        <v>238</v>
      </c>
      <c r="DN2" s="170"/>
      <c r="DO2" s="30"/>
      <c r="DQ2" s="30"/>
      <c r="DR2" s="182" t="s">
        <v>239</v>
      </c>
      <c r="DS2" s="170"/>
      <c r="DT2" s="30"/>
      <c r="DV2" s="30"/>
      <c r="DW2" s="182" t="s">
        <v>240</v>
      </c>
      <c r="DX2" s="170"/>
      <c r="DY2" s="30"/>
      <c r="EA2" s="30"/>
      <c r="EB2" s="182" t="s">
        <v>241</v>
      </c>
      <c r="EC2" s="170"/>
      <c r="ED2" s="30"/>
      <c r="EF2" s="30"/>
      <c r="EG2" s="182" t="s">
        <v>242</v>
      </c>
      <c r="EH2" s="170"/>
      <c r="EI2" s="30"/>
      <c r="EK2" s="30"/>
      <c r="EL2" s="182" t="s">
        <v>243</v>
      </c>
      <c r="EM2" s="170"/>
      <c r="EN2" s="30"/>
      <c r="EP2" s="30"/>
      <c r="EQ2" s="182" t="s">
        <v>244</v>
      </c>
      <c r="ER2" s="170"/>
      <c r="ES2" s="30"/>
      <c r="EU2" s="30"/>
      <c r="EV2" s="182" t="s">
        <v>245</v>
      </c>
      <c r="EW2" s="170"/>
      <c r="EX2" s="30"/>
      <c r="EZ2" s="30"/>
      <c r="FA2" s="182" t="s">
        <v>246</v>
      </c>
      <c r="FB2" s="170"/>
      <c r="FC2" s="30"/>
      <c r="FE2" s="30"/>
      <c r="FF2" s="182" t="s">
        <v>247</v>
      </c>
      <c r="FG2" s="170"/>
      <c r="FH2" s="30"/>
      <c r="FJ2" s="30"/>
      <c r="FK2" s="182" t="s">
        <v>248</v>
      </c>
      <c r="FL2" s="170"/>
      <c r="FM2" s="30"/>
      <c r="FO2" s="30"/>
      <c r="FP2" s="182" t="s">
        <v>266</v>
      </c>
      <c r="FQ2" s="170"/>
      <c r="FR2" s="30"/>
      <c r="FT2" s="30"/>
      <c r="FU2" s="182" t="s">
        <v>267</v>
      </c>
      <c r="FV2" s="170"/>
      <c r="FW2" s="30"/>
      <c r="FY2" s="30"/>
      <c r="FZ2" s="182" t="s">
        <v>268</v>
      </c>
      <c r="GA2" s="170"/>
      <c r="GB2" s="30"/>
    </row>
    <row r="3" spans="1:184" ht="15">
      <c r="A3" s="62">
        <v>2018</v>
      </c>
      <c r="B3" s="63" t="s">
        <v>22</v>
      </c>
      <c r="C3" s="63" t="s">
        <v>23</v>
      </c>
      <c r="D3" s="63" t="s">
        <v>24</v>
      </c>
      <c r="F3" s="62">
        <f>A3</f>
        <v>2018</v>
      </c>
      <c r="G3" s="63" t="s">
        <v>22</v>
      </c>
      <c r="H3" s="63" t="s">
        <v>23</v>
      </c>
      <c r="I3" s="63" t="s">
        <v>24</v>
      </c>
      <c r="K3" s="62">
        <f>F3</f>
        <v>2018</v>
      </c>
      <c r="L3" s="63" t="s">
        <v>22</v>
      </c>
      <c r="M3" s="63" t="s">
        <v>23</v>
      </c>
      <c r="N3" s="63" t="s">
        <v>24</v>
      </c>
      <c r="P3" s="62">
        <f>K3</f>
        <v>2018</v>
      </c>
      <c r="Q3" s="63" t="s">
        <v>22</v>
      </c>
      <c r="R3" s="63" t="s">
        <v>23</v>
      </c>
      <c r="S3" s="63" t="s">
        <v>24</v>
      </c>
      <c r="U3" s="62">
        <f>P3</f>
        <v>2018</v>
      </c>
      <c r="V3" s="63" t="s">
        <v>22</v>
      </c>
      <c r="W3" s="63" t="s">
        <v>23</v>
      </c>
      <c r="X3" s="63" t="s">
        <v>24</v>
      </c>
      <c r="Z3" s="62">
        <f>U3</f>
        <v>2018</v>
      </c>
      <c r="AA3" s="63" t="s">
        <v>22</v>
      </c>
      <c r="AB3" s="63" t="s">
        <v>23</v>
      </c>
      <c r="AC3" s="63" t="s">
        <v>24</v>
      </c>
      <c r="AE3" s="62">
        <f>Z3</f>
        <v>2018</v>
      </c>
      <c r="AF3" s="63" t="s">
        <v>22</v>
      </c>
      <c r="AG3" s="63" t="s">
        <v>23</v>
      </c>
      <c r="AH3" s="63" t="s">
        <v>24</v>
      </c>
      <c r="AJ3" s="62">
        <f>AE3</f>
        <v>2018</v>
      </c>
      <c r="AK3" s="63" t="s">
        <v>22</v>
      </c>
      <c r="AL3" s="63" t="s">
        <v>23</v>
      </c>
      <c r="AM3" s="63" t="s">
        <v>24</v>
      </c>
      <c r="AO3" s="62">
        <f>AJ3</f>
        <v>2018</v>
      </c>
      <c r="AP3" s="63" t="s">
        <v>22</v>
      </c>
      <c r="AQ3" s="63" t="s">
        <v>23</v>
      </c>
      <c r="AR3" s="63" t="s">
        <v>24</v>
      </c>
      <c r="AT3" s="62">
        <f>AO3</f>
        <v>2018</v>
      </c>
      <c r="AU3" s="63" t="s">
        <v>22</v>
      </c>
      <c r="AV3" s="63" t="s">
        <v>23</v>
      </c>
      <c r="AW3" s="63" t="s">
        <v>24</v>
      </c>
      <c r="AY3" s="62">
        <f>AT3</f>
        <v>2018</v>
      </c>
      <c r="AZ3" s="63" t="s">
        <v>22</v>
      </c>
      <c r="BA3" s="63" t="s">
        <v>23</v>
      </c>
      <c r="BB3" s="63" t="s">
        <v>24</v>
      </c>
      <c r="BD3" s="62">
        <f>AY3</f>
        <v>2018</v>
      </c>
      <c r="BE3" s="63" t="s">
        <v>22</v>
      </c>
      <c r="BF3" s="63" t="s">
        <v>23</v>
      </c>
      <c r="BG3" s="63" t="s">
        <v>24</v>
      </c>
      <c r="BI3" s="62">
        <v>2018</v>
      </c>
      <c r="BJ3" s="63" t="s">
        <v>22</v>
      </c>
      <c r="BK3" s="63" t="s">
        <v>23</v>
      </c>
      <c r="BL3" s="63" t="s">
        <v>24</v>
      </c>
      <c r="BN3" s="62">
        <f>BI3</f>
        <v>2018</v>
      </c>
      <c r="BO3" s="63" t="s">
        <v>22</v>
      </c>
      <c r="BP3" s="63" t="s">
        <v>23</v>
      </c>
      <c r="BQ3" s="63" t="s">
        <v>24</v>
      </c>
      <c r="BS3" s="62">
        <f>BN3</f>
        <v>2018</v>
      </c>
      <c r="BT3" s="63" t="s">
        <v>22</v>
      </c>
      <c r="BU3" s="63" t="s">
        <v>23</v>
      </c>
      <c r="BV3" s="63" t="s">
        <v>24</v>
      </c>
      <c r="BX3" s="62">
        <f>BS3</f>
        <v>2018</v>
      </c>
      <c r="BY3" s="63" t="s">
        <v>22</v>
      </c>
      <c r="BZ3" s="63" t="s">
        <v>23</v>
      </c>
      <c r="CA3" s="63" t="s">
        <v>24</v>
      </c>
      <c r="CB3" s="30"/>
      <c r="CC3" s="62">
        <f>BX3</f>
        <v>2018</v>
      </c>
      <c r="CD3" s="63" t="s">
        <v>22</v>
      </c>
      <c r="CE3" s="63" t="s">
        <v>23</v>
      </c>
      <c r="CF3" s="63" t="s">
        <v>24</v>
      </c>
      <c r="CG3" s="30"/>
      <c r="CH3" s="62">
        <f>CC3</f>
        <v>2018</v>
      </c>
      <c r="CI3" s="63" t="s">
        <v>22</v>
      </c>
      <c r="CJ3" s="63" t="s">
        <v>23</v>
      </c>
      <c r="CK3" s="63" t="s">
        <v>24</v>
      </c>
      <c r="CL3" s="30"/>
      <c r="CM3" s="62">
        <f>CH3</f>
        <v>2018</v>
      </c>
      <c r="CN3" s="63" t="s">
        <v>22</v>
      </c>
      <c r="CO3" s="63" t="s">
        <v>23</v>
      </c>
      <c r="CP3" s="63" t="s">
        <v>24</v>
      </c>
      <c r="CR3" s="62">
        <f>CM3</f>
        <v>2018</v>
      </c>
      <c r="CS3" s="63" t="s">
        <v>22</v>
      </c>
      <c r="CT3" s="63" t="s">
        <v>23</v>
      </c>
      <c r="CU3" s="63" t="s">
        <v>24</v>
      </c>
      <c r="CW3" s="62">
        <f>CR3</f>
        <v>2018</v>
      </c>
      <c r="CX3" s="63" t="s">
        <v>22</v>
      </c>
      <c r="CY3" s="63" t="s">
        <v>23</v>
      </c>
      <c r="CZ3" s="63" t="s">
        <v>24</v>
      </c>
      <c r="DB3" s="62">
        <f>CW3</f>
        <v>2018</v>
      </c>
      <c r="DC3" s="63" t="s">
        <v>22</v>
      </c>
      <c r="DD3" s="63" t="s">
        <v>23</v>
      </c>
      <c r="DE3" s="63" t="s">
        <v>24</v>
      </c>
      <c r="DG3" s="62">
        <f>DB3</f>
        <v>2018</v>
      </c>
      <c r="DH3" s="63" t="s">
        <v>22</v>
      </c>
      <c r="DI3" s="63" t="s">
        <v>23</v>
      </c>
      <c r="DJ3" s="63" t="s">
        <v>24</v>
      </c>
      <c r="DL3" s="62">
        <f>DG3</f>
        <v>2018</v>
      </c>
      <c r="DM3" s="63" t="s">
        <v>22</v>
      </c>
      <c r="DN3" s="63" t="s">
        <v>23</v>
      </c>
      <c r="DO3" s="63" t="s">
        <v>24</v>
      </c>
      <c r="DQ3" s="62">
        <f>DL3</f>
        <v>2018</v>
      </c>
      <c r="DR3" s="63" t="s">
        <v>22</v>
      </c>
      <c r="DS3" s="63" t="s">
        <v>23</v>
      </c>
      <c r="DT3" s="63" t="s">
        <v>24</v>
      </c>
      <c r="DV3" s="62">
        <f>DQ3</f>
        <v>2018</v>
      </c>
      <c r="DW3" s="63" t="s">
        <v>22</v>
      </c>
      <c r="DX3" s="63" t="s">
        <v>23</v>
      </c>
      <c r="DY3" s="63" t="s">
        <v>24</v>
      </c>
      <c r="EA3" s="62">
        <f>DV3</f>
        <v>2018</v>
      </c>
      <c r="EB3" s="63" t="s">
        <v>22</v>
      </c>
      <c r="EC3" s="63" t="s">
        <v>23</v>
      </c>
      <c r="ED3" s="63" t="s">
        <v>24</v>
      </c>
      <c r="EF3" s="62">
        <f>EA3</f>
        <v>2018</v>
      </c>
      <c r="EG3" s="63" t="s">
        <v>22</v>
      </c>
      <c r="EH3" s="63" t="s">
        <v>23</v>
      </c>
      <c r="EI3" s="63" t="s">
        <v>24</v>
      </c>
      <c r="EK3" s="62">
        <f>EF3</f>
        <v>2018</v>
      </c>
      <c r="EL3" s="63" t="s">
        <v>22</v>
      </c>
      <c r="EM3" s="63" t="s">
        <v>23</v>
      </c>
      <c r="EN3" s="63" t="s">
        <v>24</v>
      </c>
      <c r="EP3" s="62">
        <f>EK3</f>
        <v>2018</v>
      </c>
      <c r="EQ3" s="63" t="s">
        <v>22</v>
      </c>
      <c r="ER3" s="63" t="s">
        <v>23</v>
      </c>
      <c r="ES3" s="63" t="s">
        <v>24</v>
      </c>
      <c r="EU3" s="62">
        <f>EP3</f>
        <v>2018</v>
      </c>
      <c r="EV3" s="63" t="s">
        <v>22</v>
      </c>
      <c r="EW3" s="63" t="s">
        <v>23</v>
      </c>
      <c r="EX3" s="63" t="s">
        <v>24</v>
      </c>
      <c r="EZ3" s="62">
        <f>EU3</f>
        <v>2018</v>
      </c>
      <c r="FA3" s="63" t="s">
        <v>22</v>
      </c>
      <c r="FB3" s="63" t="s">
        <v>23</v>
      </c>
      <c r="FC3" s="63" t="s">
        <v>24</v>
      </c>
      <c r="FE3" s="62">
        <f>EZ3</f>
        <v>2018</v>
      </c>
      <c r="FF3" s="63" t="s">
        <v>22</v>
      </c>
      <c r="FG3" s="63" t="s">
        <v>23</v>
      </c>
      <c r="FH3" s="63" t="s">
        <v>24</v>
      </c>
      <c r="FJ3" s="62">
        <f>FE3</f>
        <v>2018</v>
      </c>
      <c r="FK3" s="63" t="s">
        <v>22</v>
      </c>
      <c r="FL3" s="63" t="s">
        <v>23</v>
      </c>
      <c r="FM3" s="63" t="s">
        <v>24</v>
      </c>
      <c r="FO3" s="62">
        <v>2017</v>
      </c>
      <c r="FP3" s="63" t="s">
        <v>22</v>
      </c>
      <c r="FQ3" s="63" t="s">
        <v>23</v>
      </c>
      <c r="FR3" s="63" t="s">
        <v>24</v>
      </c>
      <c r="FT3" s="62">
        <v>2017</v>
      </c>
      <c r="FU3" s="63" t="s">
        <v>22</v>
      </c>
      <c r="FV3" s="63" t="s">
        <v>23</v>
      </c>
      <c r="FW3" s="63" t="s">
        <v>24</v>
      </c>
      <c r="FY3" s="62">
        <v>2017</v>
      </c>
      <c r="FZ3" s="63" t="s">
        <v>22</v>
      </c>
      <c r="GA3" s="63" t="s">
        <v>23</v>
      </c>
      <c r="GB3" s="63" t="s">
        <v>24</v>
      </c>
    </row>
    <row r="4" spans="1:184" ht="15">
      <c r="A4" s="43" t="s">
        <v>25</v>
      </c>
      <c r="B4" s="142">
        <v>179718</v>
      </c>
      <c r="C4" s="118">
        <v>111342</v>
      </c>
      <c r="D4" s="143">
        <v>234287</v>
      </c>
      <c r="F4" s="43" t="s">
        <v>25</v>
      </c>
      <c r="G4" s="142">
        <v>371026</v>
      </c>
      <c r="H4" s="118">
        <v>254359</v>
      </c>
      <c r="I4" s="143">
        <v>553864</v>
      </c>
      <c r="K4" s="43" t="s">
        <v>25</v>
      </c>
      <c r="L4" s="142">
        <v>331607</v>
      </c>
      <c r="M4" s="118">
        <v>177797</v>
      </c>
      <c r="N4" s="143">
        <v>345158</v>
      </c>
      <c r="P4" s="43" t="s">
        <v>25</v>
      </c>
      <c r="Q4" s="142">
        <v>16820</v>
      </c>
      <c r="R4" s="118">
        <v>12630</v>
      </c>
      <c r="S4" s="143">
        <v>32130</v>
      </c>
      <c r="U4" s="43" t="s">
        <v>25</v>
      </c>
      <c r="V4" s="142">
        <v>589</v>
      </c>
      <c r="W4" s="118">
        <v>720</v>
      </c>
      <c r="X4" s="143">
        <v>1876</v>
      </c>
      <c r="Z4" s="43" t="s">
        <v>25</v>
      </c>
      <c r="AA4" s="142">
        <v>5743</v>
      </c>
      <c r="AB4" s="118">
        <v>2371</v>
      </c>
      <c r="AC4" s="143">
        <v>4019</v>
      </c>
      <c r="AE4" s="43" t="s">
        <v>25</v>
      </c>
      <c r="AF4" s="142">
        <v>11875</v>
      </c>
      <c r="AG4" s="118">
        <v>13375</v>
      </c>
      <c r="AH4" s="143">
        <v>33460</v>
      </c>
      <c r="AJ4" s="43" t="s">
        <v>25</v>
      </c>
      <c r="AK4" s="142">
        <v>2477</v>
      </c>
      <c r="AL4" s="118">
        <v>2788</v>
      </c>
      <c r="AM4" s="143">
        <v>6125</v>
      </c>
      <c r="AO4" s="43" t="s">
        <v>25</v>
      </c>
      <c r="AP4" s="142">
        <v>4041</v>
      </c>
      <c r="AQ4" s="118">
        <v>6661</v>
      </c>
      <c r="AR4" s="143">
        <v>15274</v>
      </c>
      <c r="AT4" s="43" t="s">
        <v>25</v>
      </c>
      <c r="AU4" s="142">
        <v>3678</v>
      </c>
      <c r="AV4" s="118">
        <v>3563</v>
      </c>
      <c r="AW4" s="143">
        <v>7925</v>
      </c>
      <c r="AY4" s="43" t="s">
        <v>25</v>
      </c>
      <c r="AZ4" s="142">
        <v>3832</v>
      </c>
      <c r="BA4" s="118">
        <v>7178</v>
      </c>
      <c r="BB4" s="143">
        <v>16179</v>
      </c>
      <c r="BD4" s="43" t="s">
        <v>25</v>
      </c>
      <c r="BE4" s="142">
        <v>2047</v>
      </c>
      <c r="BF4" s="118">
        <v>1295</v>
      </c>
      <c r="BG4" s="143">
        <v>1888</v>
      </c>
      <c r="BI4" s="43" t="s">
        <v>25</v>
      </c>
      <c r="BJ4" s="142">
        <v>13758</v>
      </c>
      <c r="BK4" s="118">
        <v>7155</v>
      </c>
      <c r="BL4" s="143">
        <v>15725</v>
      </c>
      <c r="BN4" s="43" t="s">
        <v>25</v>
      </c>
      <c r="BO4" s="142">
        <v>127</v>
      </c>
      <c r="BP4" s="118">
        <v>98</v>
      </c>
      <c r="BQ4" s="143">
        <v>207</v>
      </c>
      <c r="BS4" s="43" t="s">
        <v>25</v>
      </c>
      <c r="BT4" s="142">
        <v>897</v>
      </c>
      <c r="BU4" s="118">
        <v>658</v>
      </c>
      <c r="BV4" s="143">
        <v>438</v>
      </c>
      <c r="BX4" s="43" t="s">
        <v>25</v>
      </c>
      <c r="BY4" s="142">
        <v>39095</v>
      </c>
      <c r="BZ4" s="118">
        <v>34001</v>
      </c>
      <c r="CA4" s="143">
        <v>91651</v>
      </c>
      <c r="CB4" s="30"/>
      <c r="CC4" s="43" t="s">
        <v>25</v>
      </c>
      <c r="CD4" s="142">
        <v>1342</v>
      </c>
      <c r="CE4" s="118">
        <v>2918</v>
      </c>
      <c r="CF4" s="143">
        <v>9497</v>
      </c>
      <c r="CG4" s="30"/>
      <c r="CH4" s="43" t="s">
        <v>25</v>
      </c>
      <c r="CI4" s="142">
        <v>114</v>
      </c>
      <c r="CJ4" s="118">
        <v>49</v>
      </c>
      <c r="CK4" s="143">
        <v>112</v>
      </c>
      <c r="CL4" s="30"/>
      <c r="CM4" s="43" t="s">
        <v>25</v>
      </c>
      <c r="CN4" s="142">
        <v>46</v>
      </c>
      <c r="CO4" s="118">
        <v>28</v>
      </c>
      <c r="CP4" s="143">
        <v>63</v>
      </c>
      <c r="CR4" s="43" t="s">
        <v>25</v>
      </c>
      <c r="CS4" s="142">
        <v>138</v>
      </c>
      <c r="CT4" s="118">
        <v>51</v>
      </c>
      <c r="CU4" s="143">
        <v>102</v>
      </c>
      <c r="CW4" s="43" t="s">
        <v>25</v>
      </c>
      <c r="CX4" s="142">
        <v>84</v>
      </c>
      <c r="CY4" s="118">
        <v>69</v>
      </c>
      <c r="CZ4" s="143">
        <v>68</v>
      </c>
      <c r="DB4" s="43" t="s">
        <v>25</v>
      </c>
      <c r="DC4" s="142">
        <v>1245</v>
      </c>
      <c r="DD4" s="118">
        <v>825</v>
      </c>
      <c r="DE4" s="143">
        <v>1757</v>
      </c>
      <c r="DG4" s="43" t="s">
        <v>25</v>
      </c>
      <c r="DH4" s="142">
        <v>1270</v>
      </c>
      <c r="DI4" s="118">
        <v>2214</v>
      </c>
      <c r="DJ4" s="143">
        <v>5803</v>
      </c>
      <c r="DL4" s="43" t="s">
        <v>25</v>
      </c>
      <c r="DM4" s="142">
        <v>760</v>
      </c>
      <c r="DN4" s="118">
        <v>507</v>
      </c>
      <c r="DO4" s="143">
        <v>1093</v>
      </c>
      <c r="DQ4" s="43" t="s">
        <v>25</v>
      </c>
      <c r="DR4" s="142">
        <v>12966</v>
      </c>
      <c r="DS4" s="118">
        <v>10217</v>
      </c>
      <c r="DT4" s="143">
        <v>21409</v>
      </c>
      <c r="DV4" s="43" t="s">
        <v>25</v>
      </c>
      <c r="DW4" s="142">
        <v>31219</v>
      </c>
      <c r="DX4" s="118">
        <v>20032</v>
      </c>
      <c r="DY4" s="143">
        <v>40407</v>
      </c>
      <c r="EA4" s="43" t="s">
        <v>25</v>
      </c>
      <c r="EB4" s="142">
        <v>7860</v>
      </c>
      <c r="EC4" s="118">
        <v>6250</v>
      </c>
      <c r="ED4" s="143">
        <v>15660</v>
      </c>
      <c r="EF4" s="43" t="s">
        <v>25</v>
      </c>
      <c r="EG4" s="142">
        <v>11674</v>
      </c>
      <c r="EH4" s="118">
        <v>5947</v>
      </c>
      <c r="EI4" s="143">
        <v>14879</v>
      </c>
      <c r="EK4" s="43" t="s">
        <v>25</v>
      </c>
      <c r="EL4" s="142">
        <v>4005</v>
      </c>
      <c r="EM4" s="118">
        <v>3833</v>
      </c>
      <c r="EN4" s="143">
        <v>13478</v>
      </c>
      <c r="EP4" s="43" t="s">
        <v>25</v>
      </c>
      <c r="EQ4" s="142">
        <v>9676</v>
      </c>
      <c r="ER4" s="118">
        <v>6338</v>
      </c>
      <c r="ES4" s="143">
        <v>15269</v>
      </c>
      <c r="EU4" s="43" t="s">
        <v>25</v>
      </c>
      <c r="EV4" s="142">
        <v>6567</v>
      </c>
      <c r="EW4" s="118">
        <v>5966</v>
      </c>
      <c r="EX4" s="143">
        <v>15935</v>
      </c>
      <c r="EZ4" s="43" t="s">
        <v>25</v>
      </c>
      <c r="FA4" s="142">
        <v>5979</v>
      </c>
      <c r="FB4" s="118">
        <v>3384</v>
      </c>
      <c r="FC4" s="143">
        <v>10530</v>
      </c>
      <c r="FE4" s="43" t="s">
        <v>25</v>
      </c>
      <c r="FF4" s="142">
        <v>1129</v>
      </c>
      <c r="FG4" s="118">
        <v>663</v>
      </c>
      <c r="FH4" s="143">
        <v>2576</v>
      </c>
      <c r="FJ4" s="43" t="s">
        <v>25</v>
      </c>
      <c r="FK4" s="142">
        <v>43</v>
      </c>
      <c r="FL4" s="118">
        <v>39</v>
      </c>
      <c r="FM4" s="143">
        <v>216</v>
      </c>
      <c r="FO4" s="43" t="s">
        <v>25</v>
      </c>
      <c r="FP4" s="142">
        <v>86236</v>
      </c>
      <c r="FQ4" s="118">
        <v>43696</v>
      </c>
      <c r="FR4" s="143">
        <v>111897</v>
      </c>
      <c r="FT4" s="43" t="s">
        <v>25</v>
      </c>
      <c r="FU4" s="142">
        <v>8994</v>
      </c>
      <c r="FV4" s="118">
        <v>4913</v>
      </c>
      <c r="FW4" s="143">
        <v>9084</v>
      </c>
      <c r="FY4" s="43" t="s">
        <v>25</v>
      </c>
      <c r="FZ4" s="142">
        <v>1144</v>
      </c>
      <c r="GA4" s="118">
        <v>974</v>
      </c>
      <c r="GB4" s="143">
        <v>2210</v>
      </c>
    </row>
    <row r="5" spans="1:184" ht="15">
      <c r="A5" s="43" t="s">
        <v>26</v>
      </c>
      <c r="B5" s="142">
        <v>156443</v>
      </c>
      <c r="C5" s="118">
        <v>111014</v>
      </c>
      <c r="D5" s="143">
        <v>195558</v>
      </c>
      <c r="F5" s="43" t="s">
        <v>26</v>
      </c>
      <c r="G5" s="142">
        <v>300207</v>
      </c>
      <c r="H5" s="118">
        <v>251864</v>
      </c>
      <c r="I5" s="143">
        <v>452479</v>
      </c>
      <c r="K5" s="43" t="s">
        <v>26</v>
      </c>
      <c r="L5" s="142">
        <v>302594</v>
      </c>
      <c r="M5" s="118">
        <v>181764</v>
      </c>
      <c r="N5" s="143">
        <v>293209</v>
      </c>
      <c r="P5" s="43" t="s">
        <v>26</v>
      </c>
      <c r="Q5" s="142">
        <v>14939</v>
      </c>
      <c r="R5" s="118">
        <v>12636</v>
      </c>
      <c r="S5" s="143">
        <v>27134</v>
      </c>
      <c r="U5" s="43" t="s">
        <v>26</v>
      </c>
      <c r="V5" s="142">
        <v>494</v>
      </c>
      <c r="W5" s="118">
        <v>622</v>
      </c>
      <c r="X5" s="143">
        <v>1378</v>
      </c>
      <c r="Z5" s="43" t="s">
        <v>26</v>
      </c>
      <c r="AA5" s="142">
        <v>5383</v>
      </c>
      <c r="AB5" s="118">
        <v>2495</v>
      </c>
      <c r="AC5" s="143">
        <v>3196</v>
      </c>
      <c r="AE5" s="43" t="s">
        <v>26</v>
      </c>
      <c r="AF5" s="142">
        <v>273</v>
      </c>
      <c r="AG5" s="118">
        <v>273</v>
      </c>
      <c r="AH5" s="143">
        <v>272</v>
      </c>
      <c r="AJ5" s="43" t="s">
        <v>26</v>
      </c>
      <c r="AK5" s="142">
        <v>1867</v>
      </c>
      <c r="AL5" s="118">
        <v>2658</v>
      </c>
      <c r="AM5" s="143">
        <v>5082</v>
      </c>
      <c r="AO5" s="43" t="s">
        <v>26</v>
      </c>
      <c r="AP5" s="142">
        <v>2978</v>
      </c>
      <c r="AQ5" s="118">
        <v>5940</v>
      </c>
      <c r="AR5" s="143">
        <v>12499</v>
      </c>
      <c r="AT5" s="43" t="s">
        <v>26</v>
      </c>
      <c r="AU5" s="142">
        <v>3117</v>
      </c>
      <c r="AV5" s="118">
        <v>3499</v>
      </c>
      <c r="AW5" s="143">
        <v>6635</v>
      </c>
      <c r="AY5" s="43" t="s">
        <v>26</v>
      </c>
      <c r="AZ5" s="142">
        <v>2645</v>
      </c>
      <c r="BA5" s="118">
        <v>6502</v>
      </c>
      <c r="BB5" s="143">
        <v>13659</v>
      </c>
      <c r="BD5" s="43" t="s">
        <v>26</v>
      </c>
      <c r="BE5" s="142">
        <v>1862</v>
      </c>
      <c r="BF5" s="118">
        <v>1283</v>
      </c>
      <c r="BG5" s="143">
        <v>1551</v>
      </c>
      <c r="BI5" s="43" t="s">
        <v>26</v>
      </c>
      <c r="BJ5" s="142">
        <v>12518</v>
      </c>
      <c r="BK5" s="118">
        <v>7438</v>
      </c>
      <c r="BL5" s="143">
        <v>13421</v>
      </c>
      <c r="BN5" s="43" t="s">
        <v>26</v>
      </c>
      <c r="BO5" s="142">
        <v>114</v>
      </c>
      <c r="BP5" s="118">
        <v>94</v>
      </c>
      <c r="BQ5" s="143">
        <v>181</v>
      </c>
      <c r="BS5" s="43" t="s">
        <v>26</v>
      </c>
      <c r="BT5" s="142">
        <v>810</v>
      </c>
      <c r="BU5" s="118">
        <v>594</v>
      </c>
      <c r="BV5" s="143">
        <v>396</v>
      </c>
      <c r="BX5" s="43" t="s">
        <v>26</v>
      </c>
      <c r="BY5" s="142">
        <v>36461</v>
      </c>
      <c r="BZ5" s="118">
        <v>33445</v>
      </c>
      <c r="CA5" s="143">
        <v>80813</v>
      </c>
      <c r="CB5" s="30"/>
      <c r="CC5" s="43" t="s">
        <v>26</v>
      </c>
      <c r="CD5" s="142">
        <v>1070</v>
      </c>
      <c r="CE5" s="118">
        <v>2713</v>
      </c>
      <c r="CF5" s="143">
        <v>8368</v>
      </c>
      <c r="CG5" s="30"/>
      <c r="CH5" s="43" t="s">
        <v>26</v>
      </c>
      <c r="CI5" s="142">
        <v>98</v>
      </c>
      <c r="CJ5" s="118">
        <v>76</v>
      </c>
      <c r="CK5" s="143">
        <v>153</v>
      </c>
      <c r="CL5" s="30"/>
      <c r="CM5" s="43" t="s">
        <v>26</v>
      </c>
      <c r="CN5" s="142">
        <v>39</v>
      </c>
      <c r="CO5" s="118">
        <v>28</v>
      </c>
      <c r="CP5" s="143">
        <v>49</v>
      </c>
      <c r="CR5" s="43" t="s">
        <v>26</v>
      </c>
      <c r="CS5" s="142">
        <v>153</v>
      </c>
      <c r="CT5" s="118">
        <v>50</v>
      </c>
      <c r="CU5" s="143">
        <v>83</v>
      </c>
      <c r="CW5" s="43" t="s">
        <v>26</v>
      </c>
      <c r="CX5" s="142">
        <v>78</v>
      </c>
      <c r="CY5" s="118">
        <v>72</v>
      </c>
      <c r="CZ5" s="143">
        <v>66</v>
      </c>
      <c r="DB5" s="43" t="s">
        <v>26</v>
      </c>
      <c r="DC5" s="142">
        <v>749</v>
      </c>
      <c r="DD5" s="118">
        <v>504</v>
      </c>
      <c r="DE5" s="143">
        <v>897</v>
      </c>
      <c r="DG5" s="43" t="s">
        <v>26</v>
      </c>
      <c r="DH5" s="142">
        <v>839</v>
      </c>
      <c r="DI5" s="118">
        <v>1964</v>
      </c>
      <c r="DJ5" s="143">
        <v>5000</v>
      </c>
      <c r="DL5" s="43" t="s">
        <v>26</v>
      </c>
      <c r="DM5" s="142">
        <v>704</v>
      </c>
      <c r="DN5" s="118">
        <v>529</v>
      </c>
      <c r="DO5" s="143">
        <v>943</v>
      </c>
      <c r="DQ5" s="43" t="s">
        <v>26</v>
      </c>
      <c r="DR5" s="142">
        <v>11631</v>
      </c>
      <c r="DS5" s="118">
        <v>10342</v>
      </c>
      <c r="DT5" s="143">
        <v>18572</v>
      </c>
      <c r="DV5" s="43" t="s">
        <v>26</v>
      </c>
      <c r="DW5" s="142">
        <v>27035</v>
      </c>
      <c r="DX5" s="118">
        <v>19938</v>
      </c>
      <c r="DY5" s="143">
        <v>32170</v>
      </c>
      <c r="EA5" s="43" t="s">
        <v>26</v>
      </c>
      <c r="EB5" s="142">
        <v>7102</v>
      </c>
      <c r="EC5" s="118">
        <v>6148</v>
      </c>
      <c r="ED5" s="143">
        <v>13275</v>
      </c>
      <c r="EF5" s="43" t="s">
        <v>26</v>
      </c>
      <c r="EG5" s="142">
        <v>9921</v>
      </c>
      <c r="EH5" s="118">
        <v>5366</v>
      </c>
      <c r="EI5" s="143">
        <v>12361</v>
      </c>
      <c r="EK5" s="43" t="s">
        <v>26</v>
      </c>
      <c r="EL5" s="142">
        <v>3103</v>
      </c>
      <c r="EM5" s="118">
        <v>3574</v>
      </c>
      <c r="EN5" s="143">
        <v>12015</v>
      </c>
      <c r="EP5" s="43" t="s">
        <v>26</v>
      </c>
      <c r="EQ5" s="142">
        <v>8332</v>
      </c>
      <c r="ER5" s="118">
        <v>6276</v>
      </c>
      <c r="ES5" s="143">
        <v>13045</v>
      </c>
      <c r="EU5" s="43" t="s">
        <v>26</v>
      </c>
      <c r="EV5" s="142">
        <v>5501</v>
      </c>
      <c r="EW5" s="118">
        <v>5777</v>
      </c>
      <c r="EX5" s="143">
        <v>13509</v>
      </c>
      <c r="EZ5" s="43" t="s">
        <v>26</v>
      </c>
      <c r="FA5" s="142">
        <v>4885</v>
      </c>
      <c r="FB5" s="118">
        <v>3157</v>
      </c>
      <c r="FC5" s="143">
        <v>9298</v>
      </c>
      <c r="FE5" s="43" t="s">
        <v>26</v>
      </c>
      <c r="FF5" s="142">
        <v>926</v>
      </c>
      <c r="FG5" s="118">
        <v>522</v>
      </c>
      <c r="FH5" s="143">
        <v>2204</v>
      </c>
      <c r="FJ5" s="43" t="s">
        <v>26</v>
      </c>
      <c r="FK5" s="142">
        <v>35</v>
      </c>
      <c r="FL5" s="118">
        <v>37</v>
      </c>
      <c r="FM5" s="143">
        <v>200</v>
      </c>
      <c r="FO5" s="43" t="s">
        <v>26</v>
      </c>
      <c r="FP5" s="142">
        <v>72167</v>
      </c>
      <c r="FQ5" s="118">
        <v>42956</v>
      </c>
      <c r="FR5" s="143">
        <v>98866</v>
      </c>
      <c r="FT5" s="43" t="s">
        <v>26</v>
      </c>
      <c r="FU5" s="142">
        <v>6821</v>
      </c>
      <c r="FV5" s="118">
        <v>4157</v>
      </c>
      <c r="FW5" s="143">
        <v>6335</v>
      </c>
      <c r="FY5" s="43" t="s">
        <v>26</v>
      </c>
      <c r="FZ5" s="142">
        <v>1254</v>
      </c>
      <c r="GA5" s="118">
        <v>1149</v>
      </c>
      <c r="GB5" s="143">
        <v>2197</v>
      </c>
    </row>
    <row r="6" spans="1:184" ht="15">
      <c r="A6" s="43" t="s">
        <v>27</v>
      </c>
      <c r="B6" s="142">
        <v>186476</v>
      </c>
      <c r="C6" s="118">
        <v>136475</v>
      </c>
      <c r="D6" s="143">
        <v>224072</v>
      </c>
      <c r="F6" s="43" t="s">
        <v>27</v>
      </c>
      <c r="G6" s="142">
        <v>313954</v>
      </c>
      <c r="H6" s="118">
        <v>313567</v>
      </c>
      <c r="I6" s="143">
        <v>532777</v>
      </c>
      <c r="K6" s="43" t="s">
        <v>27</v>
      </c>
      <c r="L6" s="142">
        <v>346397</v>
      </c>
      <c r="M6" s="118">
        <v>221595</v>
      </c>
      <c r="N6" s="143">
        <v>332502</v>
      </c>
      <c r="P6" s="43" t="s">
        <v>27</v>
      </c>
      <c r="Q6" s="142">
        <v>15751</v>
      </c>
      <c r="R6" s="118">
        <v>14111</v>
      </c>
      <c r="S6" s="143">
        <v>29503</v>
      </c>
      <c r="U6" s="43" t="s">
        <v>27</v>
      </c>
      <c r="V6" s="142">
        <v>404</v>
      </c>
      <c r="W6" s="118">
        <v>679</v>
      </c>
      <c r="X6" s="143">
        <v>1466</v>
      </c>
      <c r="Z6" s="43" t="s">
        <v>27</v>
      </c>
      <c r="AA6" s="142">
        <v>5989</v>
      </c>
      <c r="AB6" s="118">
        <v>2834</v>
      </c>
      <c r="AC6" s="143">
        <v>3649</v>
      </c>
      <c r="AE6" s="43" t="s">
        <v>27</v>
      </c>
      <c r="AF6" s="142">
        <v>10099</v>
      </c>
      <c r="AG6" s="118">
        <v>13297</v>
      </c>
      <c r="AH6" s="143">
        <v>30611</v>
      </c>
      <c r="AJ6" s="43" t="s">
        <v>27</v>
      </c>
      <c r="AK6" s="142">
        <v>1704</v>
      </c>
      <c r="AL6" s="118">
        <v>2906</v>
      </c>
      <c r="AM6" s="143">
        <v>5394</v>
      </c>
      <c r="AO6" s="43" t="s">
        <v>27</v>
      </c>
      <c r="AP6" s="142">
        <v>2497</v>
      </c>
      <c r="AQ6" s="118">
        <v>6200</v>
      </c>
      <c r="AR6" s="143">
        <v>13046</v>
      </c>
      <c r="AT6" s="43" t="s">
        <v>27</v>
      </c>
      <c r="AU6" s="142">
        <v>2994</v>
      </c>
      <c r="AV6" s="118">
        <v>3836</v>
      </c>
      <c r="AW6" s="143">
        <v>6940</v>
      </c>
      <c r="AY6" s="43" t="s">
        <v>27</v>
      </c>
      <c r="AZ6" s="142">
        <v>2108</v>
      </c>
      <c r="BA6" s="118">
        <v>6699</v>
      </c>
      <c r="BB6" s="143">
        <v>14543</v>
      </c>
      <c r="BD6" s="43" t="s">
        <v>27</v>
      </c>
      <c r="BE6" s="142">
        <v>1821</v>
      </c>
      <c r="BF6" s="118">
        <v>1413</v>
      </c>
      <c r="BG6" s="143">
        <v>1504</v>
      </c>
      <c r="BI6" s="43" t="s">
        <v>27</v>
      </c>
      <c r="BJ6" s="142">
        <v>12157</v>
      </c>
      <c r="BK6" s="118">
        <v>8109</v>
      </c>
      <c r="BL6" s="143">
        <v>13887</v>
      </c>
      <c r="BN6" s="43" t="s">
        <v>27</v>
      </c>
      <c r="BO6" s="142">
        <v>169</v>
      </c>
      <c r="BP6" s="118">
        <v>128</v>
      </c>
      <c r="BQ6" s="143">
        <v>210</v>
      </c>
      <c r="BS6" s="43" t="s">
        <v>27</v>
      </c>
      <c r="BT6" s="142">
        <v>897</v>
      </c>
      <c r="BU6" s="118">
        <v>658</v>
      </c>
      <c r="BV6" s="143">
        <v>438</v>
      </c>
      <c r="BX6" s="43" t="s">
        <v>27</v>
      </c>
      <c r="BY6" s="142">
        <v>37683</v>
      </c>
      <c r="BZ6" s="118">
        <v>36795</v>
      </c>
      <c r="CA6" s="143">
        <v>87408</v>
      </c>
      <c r="CB6" s="30"/>
      <c r="CC6" s="43" t="s">
        <v>27</v>
      </c>
      <c r="CD6" s="142">
        <v>951</v>
      </c>
      <c r="CE6" s="118">
        <v>2882</v>
      </c>
      <c r="CF6" s="143">
        <v>9103</v>
      </c>
      <c r="CG6" s="30"/>
      <c r="CH6" s="43" t="s">
        <v>27</v>
      </c>
      <c r="CI6" s="142"/>
      <c r="CJ6" s="118"/>
      <c r="CK6" s="143"/>
      <c r="CL6" s="30"/>
      <c r="CM6" s="43" t="s">
        <v>27</v>
      </c>
      <c r="CN6" s="142"/>
      <c r="CO6" s="118"/>
      <c r="CP6" s="143"/>
      <c r="CR6" s="43" t="s">
        <v>27</v>
      </c>
      <c r="CS6" s="142">
        <v>139</v>
      </c>
      <c r="CT6" s="118">
        <v>55</v>
      </c>
      <c r="CU6" s="143">
        <v>84</v>
      </c>
      <c r="CW6" s="43" t="s">
        <v>27</v>
      </c>
      <c r="CX6" s="142">
        <v>73</v>
      </c>
      <c r="CY6" s="118">
        <v>73</v>
      </c>
      <c r="CZ6" s="143">
        <v>80</v>
      </c>
      <c r="DB6" s="43" t="s">
        <v>27</v>
      </c>
      <c r="DC6" s="142">
        <v>250</v>
      </c>
      <c r="DD6" s="118">
        <v>186</v>
      </c>
      <c r="DE6" s="143">
        <v>309</v>
      </c>
      <c r="DG6" s="43" t="s">
        <v>27</v>
      </c>
      <c r="DH6" s="142">
        <v>607</v>
      </c>
      <c r="DI6" s="118">
        <v>1902</v>
      </c>
      <c r="DJ6" s="143">
        <v>5236</v>
      </c>
      <c r="DL6" s="43" t="s">
        <v>27</v>
      </c>
      <c r="DM6" s="142">
        <v>465</v>
      </c>
      <c r="DN6" s="118">
        <v>366</v>
      </c>
      <c r="DO6" s="143">
        <v>683</v>
      </c>
      <c r="DQ6" s="43" t="s">
        <v>27</v>
      </c>
      <c r="DR6" s="142">
        <v>13768</v>
      </c>
      <c r="DS6" s="118">
        <v>12657</v>
      </c>
      <c r="DT6" s="143">
        <v>21754</v>
      </c>
      <c r="DV6" s="43" t="s">
        <v>27</v>
      </c>
      <c r="DW6" s="142">
        <v>33624</v>
      </c>
      <c r="DX6" s="118">
        <v>25812</v>
      </c>
      <c r="DY6" s="143">
        <v>40189</v>
      </c>
      <c r="EA6" s="43" t="s">
        <v>27</v>
      </c>
      <c r="EB6" s="142">
        <v>6957</v>
      </c>
      <c r="EC6" s="118">
        <v>6369</v>
      </c>
      <c r="ED6" s="143">
        <v>13879</v>
      </c>
      <c r="EF6" s="43" t="s">
        <v>27</v>
      </c>
      <c r="EG6" s="142">
        <v>10346</v>
      </c>
      <c r="EH6" s="118">
        <v>5869</v>
      </c>
      <c r="EI6" s="143">
        <v>13496</v>
      </c>
      <c r="EK6" s="43" t="s">
        <v>27</v>
      </c>
      <c r="EL6" s="142">
        <v>2816</v>
      </c>
      <c r="EM6" s="118">
        <v>3314</v>
      </c>
      <c r="EN6" s="143">
        <v>12815</v>
      </c>
      <c r="EP6" s="43" t="s">
        <v>27</v>
      </c>
      <c r="EQ6" s="142">
        <v>8704</v>
      </c>
      <c r="ER6" s="118">
        <v>6734</v>
      </c>
      <c r="ES6" s="143">
        <v>14005</v>
      </c>
      <c r="EU6" s="43" t="s">
        <v>27</v>
      </c>
      <c r="EV6" s="142">
        <v>5578</v>
      </c>
      <c r="EW6" s="118">
        <v>6071</v>
      </c>
      <c r="EX6" s="143">
        <v>14506</v>
      </c>
      <c r="EZ6" s="43" t="s">
        <v>27</v>
      </c>
      <c r="FA6" s="142">
        <v>4936</v>
      </c>
      <c r="FB6" s="118">
        <v>3130</v>
      </c>
      <c r="FC6" s="143">
        <v>9966</v>
      </c>
      <c r="FE6" s="43" t="s">
        <v>27</v>
      </c>
      <c r="FF6" s="142">
        <v>1026</v>
      </c>
      <c r="FG6" s="118">
        <v>578</v>
      </c>
      <c r="FH6" s="143">
        <v>2441</v>
      </c>
      <c r="FJ6" s="43" t="s">
        <v>27</v>
      </c>
      <c r="FK6" s="142">
        <v>37</v>
      </c>
      <c r="FL6" s="118">
        <v>43</v>
      </c>
      <c r="FM6" s="143">
        <v>217</v>
      </c>
      <c r="FO6" s="43" t="s">
        <v>27</v>
      </c>
      <c r="FP6" s="142">
        <v>83449</v>
      </c>
      <c r="FQ6" s="118">
        <v>48305</v>
      </c>
      <c r="FR6" s="143">
        <v>102814</v>
      </c>
      <c r="FT6" s="43" t="s">
        <v>27</v>
      </c>
      <c r="FU6" s="142">
        <v>9167</v>
      </c>
      <c r="FV6" s="118">
        <v>6064</v>
      </c>
      <c r="FW6" s="143">
        <v>8102</v>
      </c>
      <c r="FY6" s="43" t="s">
        <v>27</v>
      </c>
      <c r="FZ6" s="142">
        <v>1036</v>
      </c>
      <c r="GA6" s="118">
        <v>1108</v>
      </c>
      <c r="GB6" s="143">
        <v>2055</v>
      </c>
    </row>
    <row r="7" spans="1:184" ht="15">
      <c r="A7" s="43" t="s">
        <v>28</v>
      </c>
      <c r="B7" s="142">
        <v>184914</v>
      </c>
      <c r="C7" s="118">
        <v>134513</v>
      </c>
      <c r="D7" s="143">
        <v>267955</v>
      </c>
      <c r="F7" s="43" t="s">
        <v>28</v>
      </c>
      <c r="G7" s="142">
        <v>246483</v>
      </c>
      <c r="H7" s="118">
        <v>282712</v>
      </c>
      <c r="I7" s="143">
        <v>630797</v>
      </c>
      <c r="K7" s="43" t="s">
        <v>28</v>
      </c>
      <c r="L7" s="142">
        <v>328133</v>
      </c>
      <c r="M7" s="118">
        <v>204794</v>
      </c>
      <c r="N7" s="143">
        <v>375073</v>
      </c>
      <c r="P7" s="43" t="s">
        <v>28</v>
      </c>
      <c r="Q7" s="142">
        <v>11664</v>
      </c>
      <c r="R7" s="118">
        <v>9689</v>
      </c>
      <c r="S7" s="143">
        <v>27143</v>
      </c>
      <c r="U7" s="43" t="s">
        <v>28</v>
      </c>
      <c r="V7" s="142">
        <v>212</v>
      </c>
      <c r="W7" s="118">
        <v>408</v>
      </c>
      <c r="X7" s="143">
        <v>1375</v>
      </c>
      <c r="Z7" s="43" t="s">
        <v>28</v>
      </c>
      <c r="AA7" s="142">
        <v>2879</v>
      </c>
      <c r="AB7" s="118">
        <v>1659</v>
      </c>
      <c r="AC7" s="143">
        <v>3433</v>
      </c>
      <c r="AE7" s="43" t="s">
        <v>28</v>
      </c>
      <c r="AF7" s="142">
        <v>7405</v>
      </c>
      <c r="AG7" s="118">
        <v>8924</v>
      </c>
      <c r="AH7" s="143">
        <v>28723</v>
      </c>
      <c r="AJ7" s="43" t="s">
        <v>28</v>
      </c>
      <c r="AK7" s="142">
        <v>1190</v>
      </c>
      <c r="AL7" s="118">
        <v>2064</v>
      </c>
      <c r="AM7" s="143">
        <v>5237</v>
      </c>
      <c r="AO7" s="43" t="s">
        <v>28</v>
      </c>
      <c r="AP7" s="142">
        <v>1306</v>
      </c>
      <c r="AQ7" s="118">
        <v>4081</v>
      </c>
      <c r="AR7" s="143">
        <v>12300</v>
      </c>
      <c r="AT7" s="43" t="s">
        <v>28</v>
      </c>
      <c r="AU7" s="142">
        <v>1720</v>
      </c>
      <c r="AV7" s="118">
        <v>2423</v>
      </c>
      <c r="AW7" s="143">
        <v>6137</v>
      </c>
      <c r="AY7" s="43" t="s">
        <v>28</v>
      </c>
      <c r="AZ7" s="142">
        <v>1236</v>
      </c>
      <c r="BA7" s="118">
        <v>4510</v>
      </c>
      <c r="BB7" s="143">
        <v>14115</v>
      </c>
      <c r="BD7" s="43" t="s">
        <v>28</v>
      </c>
      <c r="BE7" s="142">
        <v>1044</v>
      </c>
      <c r="BF7" s="118">
        <v>785</v>
      </c>
      <c r="BG7" s="143">
        <v>1287</v>
      </c>
      <c r="BI7" s="43" t="s">
        <v>28</v>
      </c>
      <c r="BJ7" s="142">
        <v>8358</v>
      </c>
      <c r="BK7" s="118">
        <v>5368</v>
      </c>
      <c r="BL7" s="143">
        <v>12437</v>
      </c>
      <c r="BN7" s="43" t="s">
        <v>28</v>
      </c>
      <c r="BO7" s="142">
        <v>221</v>
      </c>
      <c r="BP7" s="118">
        <v>125</v>
      </c>
      <c r="BQ7" s="143">
        <v>291</v>
      </c>
      <c r="BS7" s="43" t="s">
        <v>28</v>
      </c>
      <c r="BT7" s="142">
        <v>868</v>
      </c>
      <c r="BU7" s="118">
        <v>636</v>
      </c>
      <c r="BV7" s="143">
        <v>424</v>
      </c>
      <c r="BX7" s="43" t="s">
        <v>28</v>
      </c>
      <c r="BY7" s="142">
        <v>23730</v>
      </c>
      <c r="BZ7" s="118">
        <v>23693</v>
      </c>
      <c r="CA7" s="143">
        <v>79664</v>
      </c>
      <c r="CB7" s="30"/>
      <c r="CC7" s="43" t="s">
        <v>28</v>
      </c>
      <c r="CD7" s="142">
        <v>663</v>
      </c>
      <c r="CE7" s="118">
        <v>2147</v>
      </c>
      <c r="CF7" s="143">
        <v>8675</v>
      </c>
      <c r="CG7" s="30"/>
      <c r="CH7" s="43" t="s">
        <v>28</v>
      </c>
      <c r="CI7" s="142">
        <v>248</v>
      </c>
      <c r="CJ7" s="118">
        <v>158</v>
      </c>
      <c r="CK7" s="143">
        <v>312</v>
      </c>
      <c r="CL7" s="30"/>
      <c r="CM7" s="43" t="s">
        <v>28</v>
      </c>
      <c r="CN7" s="142">
        <v>79</v>
      </c>
      <c r="CO7" s="118">
        <v>59</v>
      </c>
      <c r="CP7" s="143">
        <v>113</v>
      </c>
      <c r="CR7" s="43" t="s">
        <v>28</v>
      </c>
      <c r="CS7" s="142">
        <v>115</v>
      </c>
      <c r="CT7" s="118">
        <v>50</v>
      </c>
      <c r="CU7" s="143">
        <v>105</v>
      </c>
      <c r="CW7" s="43" t="s">
        <v>28</v>
      </c>
      <c r="CX7" s="142">
        <v>70</v>
      </c>
      <c r="CY7" s="118">
        <v>71</v>
      </c>
      <c r="CZ7" s="143">
        <v>79</v>
      </c>
      <c r="DB7" s="43" t="s">
        <v>28</v>
      </c>
      <c r="DC7" s="142">
        <v>544</v>
      </c>
      <c r="DD7" s="118">
        <v>460</v>
      </c>
      <c r="DE7" s="143">
        <v>1131</v>
      </c>
      <c r="DG7" s="43" t="s">
        <v>28</v>
      </c>
      <c r="DH7" s="142">
        <v>392</v>
      </c>
      <c r="DI7" s="118">
        <v>1163</v>
      </c>
      <c r="DJ7" s="143">
        <v>4872</v>
      </c>
      <c r="DL7" s="43" t="s">
        <v>28</v>
      </c>
      <c r="DM7" s="142">
        <v>58</v>
      </c>
      <c r="DN7" s="118">
        <v>45</v>
      </c>
      <c r="DO7" s="143">
        <v>113</v>
      </c>
      <c r="DQ7" s="43" t="s">
        <v>28</v>
      </c>
      <c r="DR7" s="142">
        <v>14880</v>
      </c>
      <c r="DS7" s="118">
        <v>12403</v>
      </c>
      <c r="DT7" s="143">
        <v>28436</v>
      </c>
      <c r="DV7" s="43" t="s">
        <v>28</v>
      </c>
      <c r="DW7" s="142">
        <v>42099</v>
      </c>
      <c r="DX7" s="118">
        <v>31917</v>
      </c>
      <c r="DY7" s="143">
        <v>65531</v>
      </c>
      <c r="EA7" s="43" t="s">
        <v>28</v>
      </c>
      <c r="EB7" s="142">
        <v>4581</v>
      </c>
      <c r="EC7" s="118">
        <v>4101</v>
      </c>
      <c r="ED7" s="143">
        <v>12432</v>
      </c>
      <c r="EF7" s="43" t="s">
        <v>28</v>
      </c>
      <c r="EG7" s="142">
        <v>8347</v>
      </c>
      <c r="EH7" s="118">
        <v>4293</v>
      </c>
      <c r="EI7" s="143">
        <v>12541</v>
      </c>
      <c r="EK7" s="43" t="s">
        <v>28</v>
      </c>
      <c r="EL7" s="142">
        <v>1947</v>
      </c>
      <c r="EM7" s="118">
        <v>2183</v>
      </c>
      <c r="EN7" s="143">
        <v>10917</v>
      </c>
      <c r="EP7" s="43" t="s">
        <v>28</v>
      </c>
      <c r="EQ7" s="142">
        <v>6005</v>
      </c>
      <c r="ER7" s="118">
        <v>5057</v>
      </c>
      <c r="ES7" s="143">
        <v>13788</v>
      </c>
      <c r="EU7" s="43" t="s">
        <v>28</v>
      </c>
      <c r="EV7" s="142">
        <v>4581</v>
      </c>
      <c r="EW7" s="118">
        <v>4469</v>
      </c>
      <c r="EX7" s="143">
        <v>14134</v>
      </c>
      <c r="EZ7" s="43" t="s">
        <v>28</v>
      </c>
      <c r="FA7" s="142">
        <v>2930</v>
      </c>
      <c r="FB7" s="118">
        <v>2105</v>
      </c>
      <c r="FC7" s="143">
        <v>8598</v>
      </c>
      <c r="FE7" s="43" t="s">
        <v>28</v>
      </c>
      <c r="FF7" s="142">
        <v>695</v>
      </c>
      <c r="FG7" s="118">
        <v>397</v>
      </c>
      <c r="FH7" s="143">
        <v>1456</v>
      </c>
      <c r="FJ7" s="43" t="s">
        <v>28</v>
      </c>
      <c r="FK7" s="142">
        <v>33</v>
      </c>
      <c r="FL7" s="118">
        <v>38</v>
      </c>
      <c r="FM7" s="143">
        <v>187</v>
      </c>
      <c r="FO7" s="43" t="s">
        <v>28</v>
      </c>
      <c r="FP7" s="142">
        <v>84407</v>
      </c>
      <c r="FQ7" s="118">
        <v>42512</v>
      </c>
      <c r="FR7" s="143">
        <v>102807</v>
      </c>
      <c r="FT7" s="43" t="s">
        <v>28</v>
      </c>
      <c r="FU7" s="142">
        <v>4993</v>
      </c>
      <c r="FV7" s="118">
        <v>3573</v>
      </c>
      <c r="FW7" s="143">
        <v>4487</v>
      </c>
      <c r="FY7" s="43" t="s">
        <v>28</v>
      </c>
      <c r="FZ7" s="142">
        <v>504</v>
      </c>
      <c r="GA7" s="118">
        <v>524</v>
      </c>
      <c r="GB7" s="143">
        <v>142</v>
      </c>
    </row>
    <row r="8" spans="1:184" ht="15">
      <c r="A8" s="43" t="s">
        <v>29</v>
      </c>
      <c r="B8" s="142">
        <v>231716</v>
      </c>
      <c r="C8" s="118">
        <v>156484</v>
      </c>
      <c r="D8" s="143">
        <v>278109</v>
      </c>
      <c r="F8" s="43" t="s">
        <v>29</v>
      </c>
      <c r="G8" s="142">
        <v>374084</v>
      </c>
      <c r="H8" s="118">
        <v>351225</v>
      </c>
      <c r="I8" s="143">
        <v>688469</v>
      </c>
      <c r="K8" s="43" t="s">
        <v>29</v>
      </c>
      <c r="L8" s="142">
        <v>387114</v>
      </c>
      <c r="M8" s="118">
        <v>229802</v>
      </c>
      <c r="N8" s="143">
        <v>366957</v>
      </c>
      <c r="P8" s="43" t="s">
        <v>29</v>
      </c>
      <c r="Q8" s="142">
        <v>12101</v>
      </c>
      <c r="R8" s="118">
        <v>10009</v>
      </c>
      <c r="S8" s="143">
        <v>25505</v>
      </c>
      <c r="U8" s="43" t="s">
        <v>29</v>
      </c>
      <c r="V8" s="142">
        <v>203</v>
      </c>
      <c r="W8" s="118">
        <v>354</v>
      </c>
      <c r="X8" s="143">
        <v>1275</v>
      </c>
      <c r="Z8" s="43" t="s">
        <v>29</v>
      </c>
      <c r="AA8" s="142">
        <v>2297</v>
      </c>
      <c r="AB8" s="118">
        <v>1457</v>
      </c>
      <c r="AC8" s="143">
        <v>3117</v>
      </c>
      <c r="AE8" s="43" t="s">
        <v>29</v>
      </c>
      <c r="AF8" s="142">
        <v>7796</v>
      </c>
      <c r="AG8" s="118">
        <v>8566</v>
      </c>
      <c r="AH8" s="143">
        <v>25991</v>
      </c>
      <c r="AJ8" s="43" t="s">
        <v>29</v>
      </c>
      <c r="AK8" s="142">
        <v>448</v>
      </c>
      <c r="AL8" s="118">
        <v>1673</v>
      </c>
      <c r="AM8" s="143">
        <v>4770</v>
      </c>
      <c r="AO8" s="43" t="s">
        <v>29</v>
      </c>
      <c r="AP8" s="142">
        <v>581</v>
      </c>
      <c r="AQ8" s="118">
        <v>3601</v>
      </c>
      <c r="AR8" s="143">
        <v>11121</v>
      </c>
      <c r="AT8" s="43" t="s">
        <v>29</v>
      </c>
      <c r="AU8" s="142">
        <v>927</v>
      </c>
      <c r="AV8" s="118">
        <v>1968</v>
      </c>
      <c r="AW8" s="143">
        <v>5106</v>
      </c>
      <c r="AY8" s="43" t="s">
        <v>29</v>
      </c>
      <c r="AZ8" s="142">
        <v>564</v>
      </c>
      <c r="BA8" s="118">
        <v>3987</v>
      </c>
      <c r="BB8" s="143">
        <v>12958</v>
      </c>
      <c r="BD8" s="43" t="s">
        <v>29</v>
      </c>
      <c r="BE8" s="142">
        <v>662</v>
      </c>
      <c r="BF8" s="118">
        <v>505</v>
      </c>
      <c r="BG8" s="143">
        <v>706</v>
      </c>
      <c r="BI8" s="43" t="s">
        <v>29</v>
      </c>
      <c r="BJ8" s="142">
        <v>8993</v>
      </c>
      <c r="BK8" s="118">
        <v>5459</v>
      </c>
      <c r="BL8" s="143">
        <v>10786</v>
      </c>
      <c r="BN8" s="43" t="s">
        <v>29</v>
      </c>
      <c r="BO8" s="142">
        <v>1645</v>
      </c>
      <c r="BP8" s="118">
        <v>641</v>
      </c>
      <c r="BQ8" s="143">
        <v>1250</v>
      </c>
      <c r="BS8" s="43" t="s">
        <v>29</v>
      </c>
      <c r="BT8" s="142">
        <v>897</v>
      </c>
      <c r="BU8" s="118">
        <v>658</v>
      </c>
      <c r="BV8" s="143">
        <v>438</v>
      </c>
      <c r="BX8" s="43" t="s">
        <v>29</v>
      </c>
      <c r="BY8" s="142">
        <v>29116</v>
      </c>
      <c r="BZ8" s="118">
        <v>25606</v>
      </c>
      <c r="CA8" s="143">
        <v>74237</v>
      </c>
      <c r="CB8" s="30"/>
      <c r="CC8" s="43" t="s">
        <v>29</v>
      </c>
      <c r="CD8" s="142">
        <v>816</v>
      </c>
      <c r="CE8" s="118">
        <v>2159</v>
      </c>
      <c r="CF8" s="143">
        <v>8226</v>
      </c>
      <c r="CG8" s="30"/>
      <c r="CH8" s="43" t="s">
        <v>29</v>
      </c>
      <c r="CI8" s="142">
        <v>116</v>
      </c>
      <c r="CJ8" s="118">
        <v>58</v>
      </c>
      <c r="CK8" s="143">
        <v>105</v>
      </c>
      <c r="CL8" s="30"/>
      <c r="CM8" s="43" t="s">
        <v>29</v>
      </c>
      <c r="CN8" s="142"/>
      <c r="CO8" s="118"/>
      <c r="CP8" s="143"/>
      <c r="CR8" s="43" t="s">
        <v>29</v>
      </c>
      <c r="CS8" s="142">
        <v>130</v>
      </c>
      <c r="CT8" s="118">
        <v>66</v>
      </c>
      <c r="CU8" s="143">
        <v>118</v>
      </c>
      <c r="CW8" s="43" t="s">
        <v>29</v>
      </c>
      <c r="CX8" s="142">
        <v>70</v>
      </c>
      <c r="CY8" s="118">
        <v>66</v>
      </c>
      <c r="CZ8" s="143">
        <v>76</v>
      </c>
      <c r="DB8" s="43" t="s">
        <v>29</v>
      </c>
      <c r="DC8" s="142">
        <v>769</v>
      </c>
      <c r="DD8" s="118">
        <v>520</v>
      </c>
      <c r="DE8" s="143">
        <v>1065</v>
      </c>
      <c r="DG8" s="43" t="s">
        <v>29</v>
      </c>
      <c r="DH8" s="142">
        <v>260</v>
      </c>
      <c r="DI8" s="118">
        <v>996</v>
      </c>
      <c r="DJ8" s="143">
        <v>4495</v>
      </c>
      <c r="DL8" s="43" t="s">
        <v>29</v>
      </c>
      <c r="DM8" s="142">
        <v>66</v>
      </c>
      <c r="DN8" s="118">
        <v>47</v>
      </c>
      <c r="DO8" s="143">
        <v>107</v>
      </c>
      <c r="DQ8" s="43" t="s">
        <v>29</v>
      </c>
      <c r="DR8" s="142">
        <v>17972</v>
      </c>
      <c r="DS8" s="118">
        <v>13853</v>
      </c>
      <c r="DT8" s="143">
        <v>27953</v>
      </c>
      <c r="DV8" s="43" t="s">
        <v>29</v>
      </c>
      <c r="DW8" s="142">
        <v>55641</v>
      </c>
      <c r="DX8" s="118">
        <v>39268</v>
      </c>
      <c r="DY8" s="143">
        <v>70607</v>
      </c>
      <c r="EA8" s="43" t="s">
        <v>29</v>
      </c>
      <c r="EB8" s="142">
        <v>3649</v>
      </c>
      <c r="EC8" s="118">
        <v>3721</v>
      </c>
      <c r="ED8" s="143">
        <v>9664</v>
      </c>
      <c r="EF8" s="43" t="s">
        <v>29</v>
      </c>
      <c r="EG8" s="142">
        <v>8773</v>
      </c>
      <c r="EH8" s="118">
        <v>4309</v>
      </c>
      <c r="EI8" s="143">
        <v>11764</v>
      </c>
      <c r="EK8" s="43" t="s">
        <v>29</v>
      </c>
      <c r="EL8" s="142">
        <v>1982</v>
      </c>
      <c r="EM8" s="118">
        <v>1873</v>
      </c>
      <c r="EN8" s="143">
        <v>11165</v>
      </c>
      <c r="EP8" s="43" t="s">
        <v>29</v>
      </c>
      <c r="EQ8" s="142">
        <v>5003</v>
      </c>
      <c r="ER8" s="118">
        <v>4950</v>
      </c>
      <c r="ES8" s="143">
        <v>11573</v>
      </c>
      <c r="EU8" s="43" t="s">
        <v>29</v>
      </c>
      <c r="EV8" s="142">
        <v>5092</v>
      </c>
      <c r="EW8" s="118">
        <v>4484</v>
      </c>
      <c r="EX8" s="143">
        <v>13385</v>
      </c>
      <c r="EZ8" s="43" t="s">
        <v>29</v>
      </c>
      <c r="FA8" s="142">
        <v>1663</v>
      </c>
      <c r="FB8" s="118">
        <v>1846</v>
      </c>
      <c r="FC8" s="143">
        <v>7644</v>
      </c>
      <c r="FE8" s="43" t="s">
        <v>29</v>
      </c>
      <c r="FF8" s="142">
        <v>1164</v>
      </c>
      <c r="FG8" s="118">
        <v>839</v>
      </c>
      <c r="FH8" s="143">
        <v>1229</v>
      </c>
      <c r="FJ8" s="43" t="s">
        <v>29</v>
      </c>
      <c r="FK8" s="142">
        <v>34</v>
      </c>
      <c r="FL8" s="118">
        <v>47</v>
      </c>
      <c r="FM8" s="143">
        <v>218</v>
      </c>
      <c r="FO8" s="43" t="s">
        <v>29</v>
      </c>
      <c r="FP8" s="142">
        <v>108102</v>
      </c>
      <c r="FQ8" s="118">
        <v>50845</v>
      </c>
      <c r="FR8" s="143">
        <v>102171</v>
      </c>
      <c r="FT8" s="43" t="s">
        <v>29</v>
      </c>
      <c r="FU8" s="142">
        <v>15326</v>
      </c>
      <c r="FV8" s="118">
        <v>10248</v>
      </c>
      <c r="FW8" s="143">
        <v>15049</v>
      </c>
      <c r="FY8" s="43" t="s">
        <v>29</v>
      </c>
      <c r="FZ8" s="142">
        <v>538</v>
      </c>
      <c r="GA8" s="118">
        <v>48</v>
      </c>
      <c r="GB8" s="143">
        <v>1197</v>
      </c>
    </row>
    <row r="9" spans="1:184" ht="15">
      <c r="A9" s="43" t="s">
        <v>30</v>
      </c>
      <c r="B9" s="142">
        <v>254614</v>
      </c>
      <c r="C9" s="118">
        <v>170228</v>
      </c>
      <c r="D9" s="143">
        <v>294507</v>
      </c>
      <c r="F9" s="43" t="s">
        <v>30</v>
      </c>
      <c r="G9" s="142">
        <v>412519</v>
      </c>
      <c r="H9" s="118">
        <v>400502</v>
      </c>
      <c r="I9" s="143">
        <v>738765</v>
      </c>
      <c r="K9" s="43" t="s">
        <v>30</v>
      </c>
      <c r="L9" s="142">
        <v>449762</v>
      </c>
      <c r="M9" s="118">
        <v>247445</v>
      </c>
      <c r="N9" s="143">
        <v>391348</v>
      </c>
      <c r="P9" s="43" t="s">
        <v>30</v>
      </c>
      <c r="Q9" s="142">
        <v>13701</v>
      </c>
      <c r="R9" s="118">
        <v>11140</v>
      </c>
      <c r="S9" s="143">
        <v>27444</v>
      </c>
      <c r="U9" s="43" t="s">
        <v>30</v>
      </c>
      <c r="V9" s="142">
        <v>179</v>
      </c>
      <c r="W9" s="118">
        <v>302</v>
      </c>
      <c r="X9" s="143">
        <v>1162</v>
      </c>
      <c r="Z9" s="43" t="s">
        <v>30</v>
      </c>
      <c r="AA9" s="142">
        <v>2018</v>
      </c>
      <c r="AB9" s="118">
        <v>1332</v>
      </c>
      <c r="AC9" s="143">
        <v>2938</v>
      </c>
      <c r="AE9" s="43" t="s">
        <v>30</v>
      </c>
      <c r="AF9" s="142">
        <v>9051</v>
      </c>
      <c r="AG9" s="118">
        <v>10871</v>
      </c>
      <c r="AH9" s="143">
        <v>27204</v>
      </c>
      <c r="AJ9" s="43" t="s">
        <v>30</v>
      </c>
      <c r="AK9" s="142">
        <v>323</v>
      </c>
      <c r="AL9" s="118">
        <v>1226</v>
      </c>
      <c r="AM9" s="143">
        <v>4190</v>
      </c>
      <c r="AO9" s="43" t="s">
        <v>30</v>
      </c>
      <c r="AP9" s="142">
        <v>513</v>
      </c>
      <c r="AQ9" s="118">
        <v>2618</v>
      </c>
      <c r="AR9" s="143">
        <v>9881</v>
      </c>
      <c r="AT9" s="43" t="s">
        <v>30</v>
      </c>
      <c r="AU9" s="142">
        <v>953</v>
      </c>
      <c r="AV9" s="118">
        <v>1636</v>
      </c>
      <c r="AW9" s="143">
        <v>4786</v>
      </c>
      <c r="AY9" s="43" t="s">
        <v>30</v>
      </c>
      <c r="AZ9" s="142">
        <v>391</v>
      </c>
      <c r="BA9" s="118">
        <v>2852</v>
      </c>
      <c r="BB9" s="143">
        <v>11430</v>
      </c>
      <c r="BD9" s="43" t="s">
        <v>30</v>
      </c>
      <c r="BE9" s="142">
        <v>580</v>
      </c>
      <c r="BF9" s="118">
        <v>468</v>
      </c>
      <c r="BG9" s="143">
        <v>709</v>
      </c>
      <c r="BI9" s="43" t="s">
        <v>30</v>
      </c>
      <c r="BJ9" s="142">
        <v>10418</v>
      </c>
      <c r="BK9" s="118">
        <v>5732</v>
      </c>
      <c r="BL9" s="143">
        <v>11406</v>
      </c>
      <c r="BN9" s="43" t="s">
        <v>30</v>
      </c>
      <c r="BO9" s="142">
        <v>1758</v>
      </c>
      <c r="BP9" s="118">
        <v>685</v>
      </c>
      <c r="BQ9" s="143">
        <v>1337</v>
      </c>
      <c r="BS9" s="43" t="s">
        <v>30</v>
      </c>
      <c r="BT9" s="142">
        <v>726</v>
      </c>
      <c r="BU9" s="118">
        <v>533</v>
      </c>
      <c r="BV9" s="143">
        <v>355</v>
      </c>
      <c r="BX9" s="43" t="s">
        <v>30</v>
      </c>
      <c r="BY9" s="142">
        <v>36575</v>
      </c>
      <c r="BZ9" s="118">
        <v>29725</v>
      </c>
      <c r="CA9" s="143">
        <v>79497</v>
      </c>
      <c r="CB9" s="30"/>
      <c r="CC9" s="43" t="s">
        <v>30</v>
      </c>
      <c r="CD9" s="142">
        <v>797</v>
      </c>
      <c r="CE9" s="118">
        <v>1826</v>
      </c>
      <c r="CF9" s="143">
        <v>7279</v>
      </c>
      <c r="CG9" s="30"/>
      <c r="CH9" s="43" t="s">
        <v>30</v>
      </c>
      <c r="CI9" s="142">
        <v>95</v>
      </c>
      <c r="CJ9" s="118">
        <v>53</v>
      </c>
      <c r="CK9" s="143">
        <v>95</v>
      </c>
      <c r="CL9" s="30"/>
      <c r="CM9" s="43" t="s">
        <v>30</v>
      </c>
      <c r="CN9" s="142"/>
      <c r="CO9" s="118"/>
      <c r="CP9" s="143"/>
      <c r="CR9" s="43" t="s">
        <v>30</v>
      </c>
      <c r="CS9" s="142">
        <v>160</v>
      </c>
      <c r="CT9" s="118">
        <v>69</v>
      </c>
      <c r="CU9" s="143">
        <v>120</v>
      </c>
      <c r="CW9" s="43" t="s">
        <v>30</v>
      </c>
      <c r="CX9" s="142">
        <v>74</v>
      </c>
      <c r="CY9" s="118">
        <v>76</v>
      </c>
      <c r="CZ9" s="143">
        <v>71</v>
      </c>
      <c r="DB9" s="43" t="s">
        <v>30</v>
      </c>
      <c r="DC9" s="142">
        <v>474</v>
      </c>
      <c r="DD9" s="118">
        <v>313</v>
      </c>
      <c r="DE9" s="143">
        <v>719</v>
      </c>
      <c r="DG9" s="43" t="s">
        <v>30</v>
      </c>
      <c r="DH9" s="142">
        <v>245</v>
      </c>
      <c r="DI9" s="118">
        <v>798</v>
      </c>
      <c r="DJ9" s="143">
        <v>4077</v>
      </c>
      <c r="DL9" s="43" t="s">
        <v>30</v>
      </c>
      <c r="DM9" s="142">
        <v>72</v>
      </c>
      <c r="DN9" s="118">
        <v>54</v>
      </c>
      <c r="DO9" s="143">
        <v>112</v>
      </c>
      <c r="DQ9" s="43" t="s">
        <v>30</v>
      </c>
      <c r="DR9" s="142">
        <v>21168</v>
      </c>
      <c r="DS9" s="118">
        <v>16586</v>
      </c>
      <c r="DT9" s="143">
        <v>31753</v>
      </c>
      <c r="DV9" s="43" t="s">
        <v>30</v>
      </c>
      <c r="DW9" s="142">
        <v>63782</v>
      </c>
      <c r="DX9" s="118">
        <v>43311</v>
      </c>
      <c r="DY9" s="143">
        <v>78139</v>
      </c>
      <c r="EA9" s="43" t="s">
        <v>30</v>
      </c>
      <c r="EB9" s="142">
        <v>4601</v>
      </c>
      <c r="EC9" s="118">
        <v>3416</v>
      </c>
      <c r="ED9" s="143">
        <v>9131</v>
      </c>
      <c r="EF9" s="43" t="s">
        <v>30</v>
      </c>
      <c r="EG9" s="142">
        <v>11496</v>
      </c>
      <c r="EH9" s="118">
        <v>4270</v>
      </c>
      <c r="EI9" s="143">
        <v>11324</v>
      </c>
      <c r="EK9" s="43" t="s">
        <v>30</v>
      </c>
      <c r="EL9" s="142">
        <v>1746</v>
      </c>
      <c r="EM9" s="118">
        <v>1455</v>
      </c>
      <c r="EN9" s="143">
        <v>9996</v>
      </c>
      <c r="EP9" s="43" t="s">
        <v>30</v>
      </c>
      <c r="EQ9" s="142">
        <v>4670</v>
      </c>
      <c r="ER9" s="118">
        <v>4428</v>
      </c>
      <c r="ES9" s="143">
        <v>10760</v>
      </c>
      <c r="EU9" s="43" t="s">
        <v>30</v>
      </c>
      <c r="EV9" s="142">
        <v>4737</v>
      </c>
      <c r="EW9" s="118">
        <v>4051</v>
      </c>
      <c r="EX9" s="143">
        <v>12519</v>
      </c>
      <c r="EZ9" s="43" t="s">
        <v>30</v>
      </c>
      <c r="FA9" s="142">
        <v>1578</v>
      </c>
      <c r="FB9" s="118">
        <v>1550</v>
      </c>
      <c r="FC9" s="143">
        <v>7086</v>
      </c>
      <c r="FE9" s="43" t="s">
        <v>30</v>
      </c>
      <c r="FF9" s="142">
        <v>1134</v>
      </c>
      <c r="FG9" s="118">
        <v>818</v>
      </c>
      <c r="FH9" s="143">
        <v>1198</v>
      </c>
      <c r="FJ9" s="43" t="s">
        <v>30</v>
      </c>
      <c r="FK9" s="142">
        <v>33</v>
      </c>
      <c r="FL9" s="118">
        <v>35</v>
      </c>
      <c r="FM9" s="143">
        <v>172</v>
      </c>
      <c r="FO9" s="43" t="s">
        <v>30</v>
      </c>
      <c r="FP9" s="142">
        <v>124564</v>
      </c>
      <c r="FQ9" s="118">
        <v>59352</v>
      </c>
      <c r="FR9" s="143">
        <v>107172</v>
      </c>
      <c r="FT9" s="43" t="s">
        <v>30</v>
      </c>
      <c r="FU9" s="142">
        <v>17700</v>
      </c>
      <c r="FV9" s="118">
        <v>11404</v>
      </c>
      <c r="FW9" s="143">
        <v>16892</v>
      </c>
      <c r="FY9" s="43" t="s">
        <v>30</v>
      </c>
      <c r="FZ9" s="142">
        <v>629</v>
      </c>
      <c r="GA9" s="118">
        <v>527</v>
      </c>
      <c r="GB9" s="143">
        <v>1229</v>
      </c>
    </row>
    <row r="10" spans="1:184" ht="15">
      <c r="A10" s="43" t="s">
        <v>31</v>
      </c>
      <c r="B10" s="117">
        <v>300588</v>
      </c>
      <c r="C10" s="118">
        <v>198975</v>
      </c>
      <c r="D10" s="119">
        <v>340079</v>
      </c>
      <c r="F10" s="43" t="s">
        <v>31</v>
      </c>
      <c r="G10" s="117">
        <v>492552</v>
      </c>
      <c r="H10" s="118">
        <v>489306</v>
      </c>
      <c r="I10" s="119">
        <v>864076</v>
      </c>
      <c r="K10" s="43" t="s">
        <v>31</v>
      </c>
      <c r="L10" s="117">
        <v>514634</v>
      </c>
      <c r="M10" s="118">
        <v>271901</v>
      </c>
      <c r="N10" s="119">
        <v>428693</v>
      </c>
      <c r="P10" s="43" t="s">
        <v>31</v>
      </c>
      <c r="Q10" s="117">
        <v>13721</v>
      </c>
      <c r="R10" s="118">
        <v>10744</v>
      </c>
      <c r="S10" s="119">
        <v>27119</v>
      </c>
      <c r="U10" s="43" t="s">
        <v>31</v>
      </c>
      <c r="V10" s="117">
        <v>204</v>
      </c>
      <c r="W10" s="118">
        <v>305</v>
      </c>
      <c r="X10" s="119">
        <v>1219</v>
      </c>
      <c r="Z10" s="43" t="s">
        <v>31</v>
      </c>
      <c r="AA10" s="117">
        <v>2089</v>
      </c>
      <c r="AB10" s="118">
        <v>1355</v>
      </c>
      <c r="AC10" s="119">
        <v>3032</v>
      </c>
      <c r="AE10" s="43" t="s">
        <v>31</v>
      </c>
      <c r="AF10" s="117">
        <v>9797</v>
      </c>
      <c r="AG10" s="118">
        <v>11767</v>
      </c>
      <c r="AH10" s="119">
        <v>29444</v>
      </c>
      <c r="AJ10" s="43" t="s">
        <v>31</v>
      </c>
      <c r="AK10" s="117">
        <v>358</v>
      </c>
      <c r="AL10" s="118">
        <v>1327</v>
      </c>
      <c r="AM10" s="119">
        <v>4409</v>
      </c>
      <c r="AO10" s="43" t="s">
        <v>31</v>
      </c>
      <c r="AP10" s="117">
        <v>553</v>
      </c>
      <c r="AQ10" s="118">
        <v>2919</v>
      </c>
      <c r="AR10" s="119">
        <v>10548</v>
      </c>
      <c r="AT10" s="43" t="s">
        <v>31</v>
      </c>
      <c r="AU10" s="117">
        <v>1059</v>
      </c>
      <c r="AV10" s="118">
        <v>1789</v>
      </c>
      <c r="AW10" s="119">
        <v>5083</v>
      </c>
      <c r="AY10" s="43" t="s">
        <v>31</v>
      </c>
      <c r="AZ10" s="117">
        <v>469</v>
      </c>
      <c r="BA10" s="118">
        <v>3149</v>
      </c>
      <c r="BB10" s="119">
        <v>12006</v>
      </c>
      <c r="BD10" s="43" t="s">
        <v>31</v>
      </c>
      <c r="BE10" s="117">
        <v>659</v>
      </c>
      <c r="BF10" s="118">
        <v>502</v>
      </c>
      <c r="BG10" s="119">
        <v>742</v>
      </c>
      <c r="BI10" s="43" t="s">
        <v>31</v>
      </c>
      <c r="BJ10" s="117">
        <v>13262</v>
      </c>
      <c r="BK10" s="118">
        <v>6567</v>
      </c>
      <c r="BL10" s="119">
        <v>12982</v>
      </c>
      <c r="BN10" s="43" t="s">
        <v>31</v>
      </c>
      <c r="BO10" s="117">
        <v>1903</v>
      </c>
      <c r="BP10" s="118">
        <v>741</v>
      </c>
      <c r="BQ10" s="119">
        <v>1447</v>
      </c>
      <c r="BS10" s="43" t="s">
        <v>31</v>
      </c>
      <c r="BT10" s="117">
        <v>750</v>
      </c>
      <c r="BU10" s="118">
        <v>550</v>
      </c>
      <c r="BV10" s="119">
        <v>367</v>
      </c>
      <c r="BX10" s="43" t="s">
        <v>31</v>
      </c>
      <c r="BY10" s="117">
        <v>47368</v>
      </c>
      <c r="BZ10" s="118">
        <v>36620</v>
      </c>
      <c r="CA10" s="119">
        <v>95557</v>
      </c>
      <c r="CB10" s="30"/>
      <c r="CC10" s="43" t="s">
        <v>31</v>
      </c>
      <c r="CD10" s="117">
        <v>712</v>
      </c>
      <c r="CE10" s="118">
        <v>1798</v>
      </c>
      <c r="CF10" s="119">
        <v>7262</v>
      </c>
      <c r="CG10" s="30"/>
      <c r="CH10" s="43" t="s">
        <v>31</v>
      </c>
      <c r="CI10" s="117">
        <v>106</v>
      </c>
      <c r="CJ10" s="118">
        <v>56</v>
      </c>
      <c r="CK10" s="119">
        <v>99</v>
      </c>
      <c r="CL10" s="30"/>
      <c r="CM10" s="43" t="s">
        <v>31</v>
      </c>
      <c r="CN10" s="117"/>
      <c r="CO10" s="118"/>
      <c r="CP10" s="119"/>
      <c r="CR10" s="43" t="s">
        <v>31</v>
      </c>
      <c r="CS10" s="117">
        <v>143</v>
      </c>
      <c r="CT10" s="118">
        <v>65</v>
      </c>
      <c r="CU10" s="119">
        <v>120</v>
      </c>
      <c r="CW10" s="43" t="s">
        <v>31</v>
      </c>
      <c r="CX10" s="117">
        <v>71</v>
      </c>
      <c r="CY10" s="118">
        <v>70</v>
      </c>
      <c r="CZ10" s="119">
        <v>65</v>
      </c>
      <c r="DB10" s="43" t="s">
        <v>31</v>
      </c>
      <c r="DC10" s="117">
        <v>857</v>
      </c>
      <c r="DD10" s="118">
        <v>636</v>
      </c>
      <c r="DE10" s="119">
        <v>1179</v>
      </c>
      <c r="DG10" s="43" t="s">
        <v>31</v>
      </c>
      <c r="DH10" s="117">
        <v>250</v>
      </c>
      <c r="DI10" s="118">
        <v>811</v>
      </c>
      <c r="DJ10" s="119">
        <v>4400</v>
      </c>
      <c r="DL10" s="43" t="s">
        <v>31</v>
      </c>
      <c r="DM10" s="117">
        <v>101</v>
      </c>
      <c r="DN10" s="118">
        <v>56</v>
      </c>
      <c r="DO10" s="119">
        <v>119</v>
      </c>
      <c r="DQ10" s="43" t="s">
        <v>31</v>
      </c>
      <c r="DR10" s="117">
        <v>24798</v>
      </c>
      <c r="DS10" s="118">
        <v>18030</v>
      </c>
      <c r="DT10" s="119">
        <v>36376</v>
      </c>
      <c r="DV10" s="43" t="s">
        <v>31</v>
      </c>
      <c r="DW10" s="117">
        <v>65263</v>
      </c>
      <c r="DX10" s="118">
        <v>44256</v>
      </c>
      <c r="DY10" s="119">
        <v>77094</v>
      </c>
      <c r="EA10" s="43" t="s">
        <v>31</v>
      </c>
      <c r="EB10" s="117">
        <v>6753</v>
      </c>
      <c r="EC10" s="118">
        <v>3930</v>
      </c>
      <c r="ED10" s="119">
        <v>10122</v>
      </c>
      <c r="EF10" s="43" t="s">
        <v>31</v>
      </c>
      <c r="EG10" s="117">
        <v>18676</v>
      </c>
      <c r="EH10" s="118">
        <v>5145</v>
      </c>
      <c r="EI10" s="119">
        <v>12874</v>
      </c>
      <c r="EK10" s="43" t="s">
        <v>31</v>
      </c>
      <c r="EL10" s="117">
        <v>1746</v>
      </c>
      <c r="EM10" s="118">
        <v>1528</v>
      </c>
      <c r="EN10" s="119">
        <v>10436</v>
      </c>
      <c r="EP10" s="43" t="s">
        <v>31</v>
      </c>
      <c r="EQ10" s="117">
        <v>4752</v>
      </c>
      <c r="ER10" s="118">
        <v>4533</v>
      </c>
      <c r="ES10" s="119">
        <v>11023</v>
      </c>
      <c r="EU10" s="43" t="s">
        <v>31</v>
      </c>
      <c r="EV10" s="117">
        <v>4776</v>
      </c>
      <c r="EW10" s="118">
        <v>4083</v>
      </c>
      <c r="EX10" s="119">
        <v>12925</v>
      </c>
      <c r="EZ10" s="43" t="s">
        <v>31</v>
      </c>
      <c r="FA10" s="117">
        <v>1655</v>
      </c>
      <c r="FB10" s="118">
        <v>1680</v>
      </c>
      <c r="FC10" s="119">
        <v>7444</v>
      </c>
      <c r="FE10" s="43" t="s">
        <v>31</v>
      </c>
      <c r="FF10" s="117">
        <v>1221</v>
      </c>
      <c r="FG10" s="118">
        <v>880</v>
      </c>
      <c r="FH10" s="119">
        <v>1289</v>
      </c>
      <c r="FJ10" s="43" t="s">
        <v>31</v>
      </c>
      <c r="FK10" s="117">
        <v>18</v>
      </c>
      <c r="FL10" s="118">
        <v>32</v>
      </c>
      <c r="FM10" s="119">
        <v>178</v>
      </c>
      <c r="FO10" s="43" t="s">
        <v>31</v>
      </c>
      <c r="FP10" s="117">
        <v>149952</v>
      </c>
      <c r="FQ10" s="118">
        <v>69845</v>
      </c>
      <c r="FR10" s="119">
        <v>124709</v>
      </c>
      <c r="FT10" s="43" t="s">
        <v>31</v>
      </c>
      <c r="FU10" s="117">
        <v>20882</v>
      </c>
      <c r="FV10" s="118">
        <v>1316</v>
      </c>
      <c r="FW10" s="119">
        <v>20685</v>
      </c>
      <c r="FY10" s="43" t="s">
        <v>31</v>
      </c>
      <c r="FZ10" s="117">
        <v>1116</v>
      </c>
      <c r="GA10" s="118">
        <v>786</v>
      </c>
      <c r="GB10" s="119">
        <v>1769</v>
      </c>
    </row>
    <row r="11" spans="1:184" ht="15">
      <c r="A11" s="43" t="s">
        <v>32</v>
      </c>
      <c r="B11" s="117">
        <v>289165</v>
      </c>
      <c r="C11" s="118">
        <v>185193</v>
      </c>
      <c r="D11" s="119">
        <v>311857</v>
      </c>
      <c r="F11" s="43" t="s">
        <v>32</v>
      </c>
      <c r="G11" s="117">
        <v>441256</v>
      </c>
      <c r="H11" s="118">
        <v>405092</v>
      </c>
      <c r="I11" s="119">
        <v>753122</v>
      </c>
      <c r="K11" s="43" t="s">
        <v>32</v>
      </c>
      <c r="L11" s="117">
        <v>509823</v>
      </c>
      <c r="M11" s="118">
        <v>274001</v>
      </c>
      <c r="N11" s="119">
        <v>446988</v>
      </c>
      <c r="P11" s="43" t="s">
        <v>32</v>
      </c>
      <c r="Q11" s="117">
        <v>12007</v>
      </c>
      <c r="R11" s="118">
        <v>10122</v>
      </c>
      <c r="S11" s="119">
        <v>25968</v>
      </c>
      <c r="U11" s="43" t="s">
        <v>32</v>
      </c>
      <c r="V11" s="117">
        <v>131</v>
      </c>
      <c r="W11" s="118">
        <v>340</v>
      </c>
      <c r="X11" s="119">
        <v>1288</v>
      </c>
      <c r="Z11" s="43" t="s">
        <v>32</v>
      </c>
      <c r="AA11" s="117">
        <v>1889</v>
      </c>
      <c r="AB11" s="118">
        <v>1315</v>
      </c>
      <c r="AC11" s="119">
        <v>2880</v>
      </c>
      <c r="AE11" s="43" t="s">
        <v>32</v>
      </c>
      <c r="AF11" s="117">
        <v>8125</v>
      </c>
      <c r="AG11" s="118">
        <v>9759</v>
      </c>
      <c r="AH11" s="119">
        <v>24420</v>
      </c>
      <c r="AJ11" s="43" t="s">
        <v>32</v>
      </c>
      <c r="AK11" s="117">
        <v>300</v>
      </c>
      <c r="AL11" s="118">
        <v>1576</v>
      </c>
      <c r="AM11" s="119">
        <v>4675</v>
      </c>
      <c r="AO11" s="43" t="s">
        <v>32</v>
      </c>
      <c r="AP11" s="117">
        <v>311</v>
      </c>
      <c r="AQ11" s="118">
        <v>3637</v>
      </c>
      <c r="AR11" s="119">
        <v>11437</v>
      </c>
      <c r="AT11" s="43" t="s">
        <v>32</v>
      </c>
      <c r="AU11" s="117">
        <v>998</v>
      </c>
      <c r="AV11" s="118">
        <v>2041</v>
      </c>
      <c r="AW11" s="119">
        <v>5461</v>
      </c>
      <c r="AY11" s="43" t="s">
        <v>32</v>
      </c>
      <c r="AZ11" s="117">
        <v>297</v>
      </c>
      <c r="BA11" s="118">
        <v>3938</v>
      </c>
      <c r="BB11" s="119">
        <v>12884</v>
      </c>
      <c r="BD11" s="43" t="s">
        <v>32</v>
      </c>
      <c r="BE11" s="117">
        <v>575</v>
      </c>
      <c r="BF11" s="118">
        <v>406</v>
      </c>
      <c r="BG11" s="119">
        <v>663</v>
      </c>
      <c r="BI11" s="43" t="s">
        <v>32</v>
      </c>
      <c r="BJ11" s="117">
        <v>10844</v>
      </c>
      <c r="BK11" s="118">
        <v>6490</v>
      </c>
      <c r="BL11" s="119">
        <v>13047</v>
      </c>
      <c r="BN11" s="43" t="s">
        <v>32</v>
      </c>
      <c r="BO11" s="117">
        <v>3989</v>
      </c>
      <c r="BP11" s="118">
        <v>1321</v>
      </c>
      <c r="BQ11" s="119">
        <v>2640</v>
      </c>
      <c r="BS11" s="43" t="s">
        <v>32</v>
      </c>
      <c r="BT11" s="117">
        <v>816</v>
      </c>
      <c r="BU11" s="118">
        <v>599</v>
      </c>
      <c r="BV11" s="119">
        <v>399</v>
      </c>
      <c r="BX11" s="43" t="s">
        <v>32</v>
      </c>
      <c r="BY11" s="117">
        <v>47560</v>
      </c>
      <c r="BZ11" s="118">
        <v>34548</v>
      </c>
      <c r="CA11" s="119">
        <v>92069</v>
      </c>
      <c r="CB11" s="30"/>
      <c r="CC11" s="43" t="s">
        <v>32</v>
      </c>
      <c r="CD11" s="117">
        <v>589</v>
      </c>
      <c r="CE11" s="118">
        <v>1897</v>
      </c>
      <c r="CF11" s="119">
        <v>7383</v>
      </c>
      <c r="CG11" s="30"/>
      <c r="CH11" s="43" t="s">
        <v>32</v>
      </c>
      <c r="CI11" s="117">
        <v>86</v>
      </c>
      <c r="CJ11" s="118">
        <v>52</v>
      </c>
      <c r="CK11" s="119">
        <v>95</v>
      </c>
      <c r="CL11" s="30"/>
      <c r="CM11" s="43" t="s">
        <v>32</v>
      </c>
      <c r="CN11" s="117"/>
      <c r="CO11" s="118"/>
      <c r="CP11" s="119"/>
      <c r="CR11" s="43" t="s">
        <v>32</v>
      </c>
      <c r="CS11" s="117">
        <v>105</v>
      </c>
      <c r="CT11" s="118">
        <v>58</v>
      </c>
      <c r="CU11" s="119">
        <v>110</v>
      </c>
      <c r="CW11" s="43" t="s">
        <v>32</v>
      </c>
      <c r="CX11" s="117">
        <v>84</v>
      </c>
      <c r="CY11" s="118">
        <v>80</v>
      </c>
      <c r="CZ11" s="119">
        <v>65</v>
      </c>
      <c r="DB11" s="43" t="s">
        <v>32</v>
      </c>
      <c r="DC11" s="117">
        <v>1116</v>
      </c>
      <c r="DD11" s="118">
        <v>776</v>
      </c>
      <c r="DE11" s="119">
        <v>1539</v>
      </c>
      <c r="DG11" s="43" t="s">
        <v>32</v>
      </c>
      <c r="DH11" s="117">
        <v>226</v>
      </c>
      <c r="DI11" s="118">
        <v>1043</v>
      </c>
      <c r="DJ11" s="119">
        <v>4603</v>
      </c>
      <c r="DL11" s="43" t="s">
        <v>32</v>
      </c>
      <c r="DM11" s="117">
        <v>87</v>
      </c>
      <c r="DN11" s="118">
        <v>54</v>
      </c>
      <c r="DO11" s="119">
        <v>113</v>
      </c>
      <c r="DQ11" s="43" t="s">
        <v>32</v>
      </c>
      <c r="DR11" s="117">
        <v>24021</v>
      </c>
      <c r="DS11" s="118">
        <v>16820</v>
      </c>
      <c r="DT11" s="119">
        <v>30423</v>
      </c>
      <c r="DV11" s="43" t="s">
        <v>32</v>
      </c>
      <c r="DW11" s="117">
        <v>58748</v>
      </c>
      <c r="DX11" s="118">
        <v>41610</v>
      </c>
      <c r="DY11" s="119">
        <v>70859</v>
      </c>
      <c r="EA11" s="43" t="s">
        <v>32</v>
      </c>
      <c r="EB11" s="117">
        <v>6804</v>
      </c>
      <c r="EC11" s="118">
        <v>4288</v>
      </c>
      <c r="ED11" s="119">
        <v>10506</v>
      </c>
      <c r="EF11" s="43" t="s">
        <v>32</v>
      </c>
      <c r="EG11" s="117">
        <v>19407</v>
      </c>
      <c r="EH11" s="118">
        <v>5481</v>
      </c>
      <c r="EI11" s="119">
        <v>13352</v>
      </c>
      <c r="EK11" s="43" t="s">
        <v>32</v>
      </c>
      <c r="EL11" s="117">
        <v>1775</v>
      </c>
      <c r="EM11" s="118">
        <v>1862</v>
      </c>
      <c r="EN11" s="119">
        <v>10839</v>
      </c>
      <c r="EP11" s="43" t="s">
        <v>32</v>
      </c>
      <c r="EQ11" s="117">
        <v>4792</v>
      </c>
      <c r="ER11" s="118">
        <v>4839</v>
      </c>
      <c r="ES11" s="119">
        <v>11345</v>
      </c>
      <c r="EU11" s="43" t="s">
        <v>32</v>
      </c>
      <c r="EV11" s="117">
        <v>4790</v>
      </c>
      <c r="EW11" s="118">
        <v>4454</v>
      </c>
      <c r="EX11" s="119">
        <v>13283</v>
      </c>
      <c r="EZ11" s="43" t="s">
        <v>32</v>
      </c>
      <c r="FA11" s="117">
        <v>1670</v>
      </c>
      <c r="FB11" s="118">
        <v>1977</v>
      </c>
      <c r="FC11" s="119">
        <v>7767</v>
      </c>
      <c r="FE11" s="43" t="s">
        <v>32</v>
      </c>
      <c r="FF11" s="117">
        <v>1223</v>
      </c>
      <c r="FG11" s="118">
        <v>882</v>
      </c>
      <c r="FH11" s="119">
        <v>1291</v>
      </c>
      <c r="FJ11" s="43" t="s">
        <v>32</v>
      </c>
      <c r="FK11" s="117">
        <v>12</v>
      </c>
      <c r="FL11" s="118">
        <v>34</v>
      </c>
      <c r="FM11" s="119">
        <v>163</v>
      </c>
      <c r="FO11" s="43" t="s">
        <v>32</v>
      </c>
      <c r="FP11" s="117">
        <v>126907</v>
      </c>
      <c r="FQ11" s="118">
        <v>60213</v>
      </c>
      <c r="FR11" s="119">
        <v>112705</v>
      </c>
      <c r="FT11" s="43" t="s">
        <v>32</v>
      </c>
      <c r="FU11" s="117">
        <v>16080</v>
      </c>
      <c r="FV11" s="118">
        <v>10738</v>
      </c>
      <c r="FW11" s="119">
        <v>17250</v>
      </c>
      <c r="FY11" s="43" t="s">
        <v>32</v>
      </c>
      <c r="FZ11" s="117">
        <v>1128</v>
      </c>
      <c r="GA11" s="118">
        <v>941</v>
      </c>
      <c r="GB11" s="119">
        <v>2119</v>
      </c>
    </row>
    <row r="12" spans="1:184" ht="15">
      <c r="A12" s="43" t="s">
        <v>33</v>
      </c>
      <c r="B12" s="117">
        <v>257966</v>
      </c>
      <c r="C12" s="118">
        <v>189759</v>
      </c>
      <c r="D12" s="119">
        <v>305851</v>
      </c>
      <c r="F12" s="43" t="s">
        <v>33</v>
      </c>
      <c r="G12" s="117">
        <v>399498</v>
      </c>
      <c r="H12" s="118">
        <v>352868</v>
      </c>
      <c r="I12" s="119">
        <v>705758</v>
      </c>
      <c r="K12" s="43" t="s">
        <v>33</v>
      </c>
      <c r="L12" s="117">
        <v>415019</v>
      </c>
      <c r="M12" s="118">
        <v>255900</v>
      </c>
      <c r="N12" s="119">
        <v>385068</v>
      </c>
      <c r="P12" s="43" t="s">
        <v>33</v>
      </c>
      <c r="Q12" s="117"/>
      <c r="R12" s="118"/>
      <c r="S12" s="119"/>
      <c r="U12" s="43" t="s">
        <v>33</v>
      </c>
      <c r="V12" s="117"/>
      <c r="W12" s="118"/>
      <c r="X12" s="119"/>
      <c r="Z12" s="43" t="s">
        <v>33</v>
      </c>
      <c r="AA12" s="117"/>
      <c r="AB12" s="118"/>
      <c r="AC12" s="119"/>
      <c r="AE12" s="43" t="s">
        <v>33</v>
      </c>
      <c r="AF12" s="117"/>
      <c r="AG12" s="118"/>
      <c r="AH12" s="119"/>
      <c r="AJ12" s="43" t="s">
        <v>33</v>
      </c>
      <c r="AK12" s="117"/>
      <c r="AL12" s="118"/>
      <c r="AM12" s="119"/>
      <c r="AO12" s="43" t="s">
        <v>33</v>
      </c>
      <c r="AP12" s="117"/>
      <c r="AQ12" s="118"/>
      <c r="AR12" s="119"/>
      <c r="AT12" s="43" t="s">
        <v>33</v>
      </c>
      <c r="AU12" s="117"/>
      <c r="AV12" s="118"/>
      <c r="AW12" s="119"/>
      <c r="AY12" s="43" t="s">
        <v>33</v>
      </c>
      <c r="AZ12" s="117"/>
      <c r="BA12" s="118"/>
      <c r="BB12" s="119"/>
      <c r="BD12" s="43" t="s">
        <v>33</v>
      </c>
      <c r="BE12" s="117"/>
      <c r="BF12" s="118"/>
      <c r="BG12" s="119"/>
      <c r="BI12" s="43" t="s">
        <v>33</v>
      </c>
      <c r="BJ12" s="117"/>
      <c r="BK12" s="118"/>
      <c r="BL12" s="119"/>
      <c r="BN12" s="43" t="s">
        <v>33</v>
      </c>
      <c r="BO12" s="117"/>
      <c r="BP12" s="118"/>
      <c r="BQ12" s="119"/>
      <c r="BS12" s="43" t="s">
        <v>33</v>
      </c>
      <c r="BT12" s="117"/>
      <c r="BU12" s="118"/>
      <c r="BV12" s="119"/>
      <c r="BX12" s="43" t="s">
        <v>33</v>
      </c>
      <c r="BY12" s="117">
        <v>30455</v>
      </c>
      <c r="BZ12" s="118">
        <v>26462</v>
      </c>
      <c r="CA12" s="119">
        <v>68979</v>
      </c>
      <c r="CB12" s="30"/>
      <c r="CC12" s="43" t="s">
        <v>33</v>
      </c>
      <c r="CD12" s="117">
        <v>502</v>
      </c>
      <c r="CE12" s="118">
        <v>2014</v>
      </c>
      <c r="CF12" s="119">
        <v>7262</v>
      </c>
      <c r="CG12" s="30"/>
      <c r="CH12" s="43" t="s">
        <v>33</v>
      </c>
      <c r="CI12" s="117">
        <v>93</v>
      </c>
      <c r="CJ12" s="118">
        <v>58</v>
      </c>
      <c r="CK12" s="119">
        <v>97</v>
      </c>
      <c r="CL12" s="30"/>
      <c r="CM12" s="43" t="s">
        <v>33</v>
      </c>
      <c r="CN12" s="117">
        <v>220</v>
      </c>
      <c r="CO12" s="118">
        <v>156</v>
      </c>
      <c r="CP12" s="119">
        <v>295</v>
      </c>
      <c r="CR12" s="43" t="s">
        <v>33</v>
      </c>
      <c r="CS12" s="117">
        <v>149</v>
      </c>
      <c r="CT12" s="118">
        <v>66</v>
      </c>
      <c r="CU12" s="119">
        <v>115</v>
      </c>
      <c r="CW12" s="43" t="s">
        <v>33</v>
      </c>
      <c r="CX12" s="117">
        <v>78</v>
      </c>
      <c r="CY12" s="118">
        <v>68</v>
      </c>
      <c r="CZ12" s="119">
        <v>69</v>
      </c>
      <c r="DB12" s="43" t="s">
        <v>33</v>
      </c>
      <c r="DC12" s="117">
        <v>1185</v>
      </c>
      <c r="DD12" s="118">
        <v>938</v>
      </c>
      <c r="DE12" s="119">
        <v>1653</v>
      </c>
      <c r="DG12" s="43" t="s">
        <v>33</v>
      </c>
      <c r="DH12" s="117"/>
      <c r="DI12" s="118"/>
      <c r="DJ12" s="119"/>
      <c r="DL12" s="43" t="s">
        <v>33</v>
      </c>
      <c r="DM12" s="117"/>
      <c r="DN12" s="118"/>
      <c r="DO12" s="119"/>
      <c r="DQ12" s="43" t="s">
        <v>33</v>
      </c>
      <c r="DR12" s="117"/>
      <c r="DS12" s="118"/>
      <c r="DT12" s="119"/>
      <c r="DV12" s="43" t="s">
        <v>33</v>
      </c>
      <c r="DW12" s="117"/>
      <c r="DX12" s="118"/>
      <c r="DY12" s="119"/>
      <c r="EA12" s="43" t="s">
        <v>33</v>
      </c>
      <c r="EB12" s="117"/>
      <c r="EC12" s="118"/>
      <c r="ED12" s="119"/>
      <c r="EF12" s="43" t="s">
        <v>33</v>
      </c>
      <c r="EG12" s="117"/>
      <c r="EH12" s="118"/>
      <c r="EI12" s="119"/>
      <c r="EK12" s="43" t="s">
        <v>33</v>
      </c>
      <c r="EL12" s="117"/>
      <c r="EM12" s="118"/>
      <c r="EN12" s="119"/>
      <c r="EP12" s="43" t="s">
        <v>33</v>
      </c>
      <c r="EQ12" s="117"/>
      <c r="ER12" s="118"/>
      <c r="ES12" s="119"/>
      <c r="EU12" s="43" t="s">
        <v>33</v>
      </c>
      <c r="EV12" s="117"/>
      <c r="EW12" s="118"/>
      <c r="EX12" s="119"/>
      <c r="EZ12" s="43" t="s">
        <v>33</v>
      </c>
      <c r="FA12" s="117"/>
      <c r="FB12" s="118"/>
      <c r="FC12" s="119"/>
      <c r="FE12" s="43" t="s">
        <v>33</v>
      </c>
      <c r="FF12" s="117"/>
      <c r="FG12" s="118"/>
      <c r="FH12" s="119"/>
      <c r="FJ12" s="43" t="s">
        <v>33</v>
      </c>
      <c r="FK12" s="117"/>
      <c r="FL12" s="118"/>
      <c r="FM12" s="119"/>
      <c r="FO12" s="43" t="s">
        <v>33</v>
      </c>
      <c r="FP12" s="117">
        <v>112107</v>
      </c>
      <c r="FQ12" s="118">
        <v>58732</v>
      </c>
      <c r="FR12" s="119">
        <v>104107</v>
      </c>
      <c r="FT12" s="43" t="s">
        <v>33</v>
      </c>
      <c r="FU12" s="117">
        <v>11885</v>
      </c>
      <c r="FV12" s="118">
        <v>8434</v>
      </c>
      <c r="FW12" s="119">
        <v>10.65</v>
      </c>
      <c r="FY12" s="43" t="s">
        <v>33</v>
      </c>
      <c r="FZ12" s="117">
        <v>871</v>
      </c>
      <c r="GA12" s="118">
        <v>814</v>
      </c>
      <c r="GB12" s="119">
        <v>175</v>
      </c>
    </row>
    <row r="13" spans="1:184" ht="15">
      <c r="A13" s="43" t="s">
        <v>34</v>
      </c>
      <c r="B13" s="117"/>
      <c r="C13" s="118"/>
      <c r="D13" s="119"/>
      <c r="F13" s="43" t="s">
        <v>34</v>
      </c>
      <c r="G13" s="117">
        <v>389594</v>
      </c>
      <c r="H13" s="118">
        <v>374488</v>
      </c>
      <c r="I13" s="119">
        <v>657102</v>
      </c>
      <c r="K13" s="43" t="s">
        <v>34</v>
      </c>
      <c r="L13" s="117"/>
      <c r="M13" s="118"/>
      <c r="N13" s="119"/>
      <c r="P13" s="43" t="s">
        <v>34</v>
      </c>
      <c r="Q13" s="117"/>
      <c r="R13" s="118"/>
      <c r="S13" s="119"/>
      <c r="U13" s="43" t="s">
        <v>34</v>
      </c>
      <c r="V13" s="117"/>
      <c r="W13" s="118"/>
      <c r="X13" s="119"/>
      <c r="Z13" s="43" t="s">
        <v>34</v>
      </c>
      <c r="AA13" s="117"/>
      <c r="AB13" s="118"/>
      <c r="AC13" s="119"/>
      <c r="AE13" s="43" t="s">
        <v>34</v>
      </c>
      <c r="AF13" s="117"/>
      <c r="AG13" s="118"/>
      <c r="AH13" s="119"/>
      <c r="AJ13" s="43" t="s">
        <v>34</v>
      </c>
      <c r="AK13" s="117"/>
      <c r="AL13" s="118"/>
      <c r="AM13" s="119"/>
      <c r="AO13" s="43" t="s">
        <v>34</v>
      </c>
      <c r="AP13" s="117"/>
      <c r="AQ13" s="118"/>
      <c r="AR13" s="119"/>
      <c r="AT13" s="43" t="s">
        <v>34</v>
      </c>
      <c r="AU13" s="117"/>
      <c r="AV13" s="118"/>
      <c r="AW13" s="119"/>
      <c r="AY13" s="43" t="s">
        <v>34</v>
      </c>
      <c r="AZ13" s="117"/>
      <c r="BA13" s="118"/>
      <c r="BB13" s="119"/>
      <c r="BD13" s="43" t="s">
        <v>34</v>
      </c>
      <c r="BE13" s="117"/>
      <c r="BF13" s="118"/>
      <c r="BG13" s="119"/>
      <c r="BI13" s="43" t="s">
        <v>34</v>
      </c>
      <c r="BJ13" s="117"/>
      <c r="BK13" s="118"/>
      <c r="BL13" s="119"/>
      <c r="BN13" s="43" t="s">
        <v>34</v>
      </c>
      <c r="BO13" s="117"/>
      <c r="BP13" s="118"/>
      <c r="BQ13" s="119"/>
      <c r="BS13" s="43" t="s">
        <v>34</v>
      </c>
      <c r="BT13" s="117"/>
      <c r="BU13" s="118"/>
      <c r="BV13" s="119"/>
      <c r="BX13" s="43" t="s">
        <v>34</v>
      </c>
      <c r="BY13" s="117">
        <v>20298</v>
      </c>
      <c r="BZ13" s="118">
        <v>27361</v>
      </c>
      <c r="CA13" s="119">
        <v>70249</v>
      </c>
      <c r="CB13" s="30"/>
      <c r="CC13" s="43" t="s">
        <v>34</v>
      </c>
      <c r="CD13" s="117">
        <v>831</v>
      </c>
      <c r="CE13" s="118">
        <v>2471</v>
      </c>
      <c r="CF13" s="119">
        <v>7689</v>
      </c>
      <c r="CG13" s="30"/>
      <c r="CH13" s="43" t="s">
        <v>34</v>
      </c>
      <c r="CI13" s="117"/>
      <c r="CJ13" s="118"/>
      <c r="CK13" s="119"/>
      <c r="CL13" s="30"/>
      <c r="CM13" s="43" t="s">
        <v>34</v>
      </c>
      <c r="CN13" s="117"/>
      <c r="CO13" s="118"/>
      <c r="CP13" s="119"/>
      <c r="CR13" s="43" t="s">
        <v>34</v>
      </c>
      <c r="CS13" s="117"/>
      <c r="CT13" s="118"/>
      <c r="CU13" s="119"/>
      <c r="CW13" s="43" t="s">
        <v>34</v>
      </c>
      <c r="CX13" s="117"/>
      <c r="CY13" s="118"/>
      <c r="CZ13" s="119"/>
      <c r="DB13" s="43" t="s">
        <v>34</v>
      </c>
      <c r="DC13" s="117"/>
      <c r="DD13" s="118"/>
      <c r="DE13" s="119"/>
      <c r="DG13" s="43" t="s">
        <v>34</v>
      </c>
      <c r="DH13" s="117"/>
      <c r="DI13" s="118"/>
      <c r="DJ13" s="119"/>
      <c r="DL13" s="43" t="s">
        <v>34</v>
      </c>
      <c r="DM13" s="117"/>
      <c r="DN13" s="118"/>
      <c r="DO13" s="119"/>
      <c r="DQ13" s="43" t="s">
        <v>34</v>
      </c>
      <c r="DR13" s="117"/>
      <c r="DS13" s="118"/>
      <c r="DT13" s="119"/>
      <c r="DV13" s="43" t="s">
        <v>34</v>
      </c>
      <c r="DW13" s="117"/>
      <c r="DX13" s="118"/>
      <c r="DY13" s="119"/>
      <c r="EA13" s="43" t="s">
        <v>34</v>
      </c>
      <c r="EB13" s="117"/>
      <c r="EC13" s="118"/>
      <c r="ED13" s="119"/>
      <c r="EF13" s="43" t="s">
        <v>34</v>
      </c>
      <c r="EG13" s="117"/>
      <c r="EH13" s="118"/>
      <c r="EI13" s="119"/>
      <c r="EK13" s="43" t="s">
        <v>34</v>
      </c>
      <c r="EL13" s="117"/>
      <c r="EM13" s="118"/>
      <c r="EN13" s="119"/>
      <c r="EP13" s="43" t="s">
        <v>34</v>
      </c>
      <c r="EQ13" s="117"/>
      <c r="ER13" s="118"/>
      <c r="ES13" s="119"/>
      <c r="EU13" s="43" t="s">
        <v>34</v>
      </c>
      <c r="EV13" s="117"/>
      <c r="EW13" s="118"/>
      <c r="EX13" s="119"/>
      <c r="EZ13" s="43" t="s">
        <v>34</v>
      </c>
      <c r="FA13" s="117"/>
      <c r="FB13" s="118"/>
      <c r="FC13" s="119"/>
      <c r="FE13" s="43" t="s">
        <v>34</v>
      </c>
      <c r="FF13" s="117"/>
      <c r="FG13" s="118"/>
      <c r="FH13" s="119"/>
      <c r="FJ13" s="43" t="s">
        <v>34</v>
      </c>
      <c r="FK13" s="117"/>
      <c r="FL13" s="118"/>
      <c r="FM13" s="119"/>
      <c r="FO13" s="43" t="s">
        <v>34</v>
      </c>
      <c r="FP13" s="117"/>
      <c r="FQ13" s="118"/>
      <c r="FR13" s="119"/>
      <c r="FT13" s="43" t="s">
        <v>34</v>
      </c>
      <c r="FU13" s="117"/>
      <c r="FV13" s="118"/>
      <c r="FW13" s="119"/>
      <c r="FY13" s="43" t="s">
        <v>34</v>
      </c>
      <c r="FZ13" s="117"/>
      <c r="GA13" s="118"/>
      <c r="GB13" s="119"/>
    </row>
    <row r="14" spans="1:184" ht="15">
      <c r="A14" s="43" t="s">
        <v>35</v>
      </c>
      <c r="B14" s="117"/>
      <c r="C14" s="118"/>
      <c r="D14" s="119"/>
      <c r="F14" s="43" t="s">
        <v>35</v>
      </c>
      <c r="G14" s="117"/>
      <c r="H14" s="118"/>
      <c r="I14" s="119"/>
      <c r="K14" s="43" t="s">
        <v>35</v>
      </c>
      <c r="L14" s="117"/>
      <c r="M14" s="118"/>
      <c r="N14" s="119"/>
      <c r="P14" s="43" t="s">
        <v>35</v>
      </c>
      <c r="Q14" s="117"/>
      <c r="R14" s="118"/>
      <c r="S14" s="119"/>
      <c r="U14" s="43" t="s">
        <v>35</v>
      </c>
      <c r="V14" s="117"/>
      <c r="W14" s="118"/>
      <c r="X14" s="119"/>
      <c r="Z14" s="43" t="s">
        <v>35</v>
      </c>
      <c r="AA14" s="117"/>
      <c r="AB14" s="118"/>
      <c r="AC14" s="119"/>
      <c r="AE14" s="43" t="s">
        <v>35</v>
      </c>
      <c r="AF14" s="117"/>
      <c r="AG14" s="118"/>
      <c r="AH14" s="119"/>
      <c r="AJ14" s="43" t="s">
        <v>35</v>
      </c>
      <c r="AK14" s="117"/>
      <c r="AL14" s="118"/>
      <c r="AM14" s="119"/>
      <c r="AO14" s="43" t="s">
        <v>35</v>
      </c>
      <c r="AP14" s="117"/>
      <c r="AQ14" s="118"/>
      <c r="AR14" s="119"/>
      <c r="AT14" s="43" t="s">
        <v>35</v>
      </c>
      <c r="AU14" s="117"/>
      <c r="AV14" s="118"/>
      <c r="AW14" s="119"/>
      <c r="AY14" s="43" t="s">
        <v>35</v>
      </c>
      <c r="AZ14" s="117"/>
      <c r="BA14" s="118"/>
      <c r="BB14" s="119"/>
      <c r="BD14" s="43" t="s">
        <v>35</v>
      </c>
      <c r="BE14" s="117"/>
      <c r="BF14" s="118"/>
      <c r="BG14" s="119"/>
      <c r="BI14" s="43" t="s">
        <v>35</v>
      </c>
      <c r="BJ14" s="117"/>
      <c r="BK14" s="118"/>
      <c r="BL14" s="119"/>
      <c r="BN14" s="43" t="s">
        <v>35</v>
      </c>
      <c r="BO14" s="117"/>
      <c r="BP14" s="118"/>
      <c r="BQ14" s="119"/>
      <c r="BS14" s="43" t="s">
        <v>35</v>
      </c>
      <c r="BT14" s="117"/>
      <c r="BU14" s="118"/>
      <c r="BV14" s="119"/>
      <c r="BX14" s="43" t="s">
        <v>35</v>
      </c>
      <c r="BY14" s="117">
        <v>27979</v>
      </c>
      <c r="BZ14" s="118">
        <v>29744</v>
      </c>
      <c r="CA14" s="119">
        <v>73014</v>
      </c>
      <c r="CB14" s="30"/>
      <c r="CC14" s="43" t="s">
        <v>35</v>
      </c>
      <c r="CD14" s="117"/>
      <c r="CE14" s="118"/>
      <c r="CF14" s="119"/>
      <c r="CG14" s="30"/>
      <c r="CH14" s="43" t="s">
        <v>35</v>
      </c>
      <c r="CI14" s="117"/>
      <c r="CJ14" s="118"/>
      <c r="CK14" s="119"/>
      <c r="CL14" s="30"/>
      <c r="CM14" s="43" t="s">
        <v>35</v>
      </c>
      <c r="CN14" s="117"/>
      <c r="CO14" s="118"/>
      <c r="CP14" s="119"/>
      <c r="CR14" s="43" t="s">
        <v>35</v>
      </c>
      <c r="CS14" s="117"/>
      <c r="CT14" s="118"/>
      <c r="CU14" s="119"/>
      <c r="CW14" s="43" t="s">
        <v>35</v>
      </c>
      <c r="CX14" s="117"/>
      <c r="CY14" s="118"/>
      <c r="CZ14" s="119"/>
      <c r="DB14" s="43" t="s">
        <v>35</v>
      </c>
      <c r="DC14" s="117"/>
      <c r="DD14" s="118"/>
      <c r="DE14" s="119"/>
      <c r="DG14" s="43" t="s">
        <v>35</v>
      </c>
      <c r="DH14" s="117"/>
      <c r="DI14" s="118"/>
      <c r="DJ14" s="119"/>
      <c r="DL14" s="43" t="s">
        <v>35</v>
      </c>
      <c r="DM14" s="117"/>
      <c r="DN14" s="118"/>
      <c r="DO14" s="119"/>
      <c r="DQ14" s="43" t="s">
        <v>35</v>
      </c>
      <c r="DR14" s="117"/>
      <c r="DS14" s="118"/>
      <c r="DT14" s="119"/>
      <c r="DV14" s="43" t="s">
        <v>35</v>
      </c>
      <c r="DW14" s="117"/>
      <c r="DX14" s="118"/>
      <c r="DY14" s="119"/>
      <c r="EA14" s="43" t="s">
        <v>35</v>
      </c>
      <c r="EB14" s="117"/>
      <c r="EC14" s="118"/>
      <c r="ED14" s="119"/>
      <c r="EF14" s="43" t="s">
        <v>35</v>
      </c>
      <c r="EG14" s="117"/>
      <c r="EH14" s="118"/>
      <c r="EI14" s="119"/>
      <c r="EK14" s="43" t="s">
        <v>35</v>
      </c>
      <c r="EL14" s="117"/>
      <c r="EM14" s="118"/>
      <c r="EN14" s="119"/>
      <c r="EP14" s="43" t="s">
        <v>35</v>
      </c>
      <c r="EQ14" s="117"/>
      <c r="ER14" s="118"/>
      <c r="ES14" s="119"/>
      <c r="EU14" s="43" t="s">
        <v>35</v>
      </c>
      <c r="EV14" s="117"/>
      <c r="EW14" s="118"/>
      <c r="EX14" s="119"/>
      <c r="EZ14" s="43" t="s">
        <v>35</v>
      </c>
      <c r="FA14" s="117"/>
      <c r="FB14" s="118"/>
      <c r="FC14" s="119"/>
      <c r="FE14" s="43" t="s">
        <v>35</v>
      </c>
      <c r="FF14" s="117"/>
      <c r="FG14" s="118"/>
      <c r="FH14" s="119"/>
      <c r="FJ14" s="43" t="s">
        <v>35</v>
      </c>
      <c r="FK14" s="117"/>
      <c r="FL14" s="118"/>
      <c r="FM14" s="119"/>
      <c r="FO14" s="43" t="s">
        <v>35</v>
      </c>
      <c r="FP14" s="117"/>
      <c r="FQ14" s="118"/>
      <c r="FR14" s="119"/>
      <c r="FT14" s="43" t="s">
        <v>35</v>
      </c>
      <c r="FU14" s="117"/>
      <c r="FV14" s="118"/>
      <c r="FW14" s="119"/>
      <c r="FY14" s="43" t="s">
        <v>35</v>
      </c>
      <c r="FZ14" s="117"/>
      <c r="GA14" s="118"/>
      <c r="GB14" s="119"/>
    </row>
    <row r="15" spans="1:184" ht="15">
      <c r="A15" s="43" t="s">
        <v>36</v>
      </c>
      <c r="B15" s="117"/>
      <c r="C15" s="118"/>
      <c r="D15" s="119"/>
      <c r="F15" s="43" t="s">
        <v>36</v>
      </c>
      <c r="G15" s="117"/>
      <c r="H15" s="118"/>
      <c r="I15" s="119"/>
      <c r="K15" s="43" t="s">
        <v>36</v>
      </c>
      <c r="L15" s="117"/>
      <c r="M15" s="118"/>
      <c r="N15" s="119"/>
      <c r="P15" s="43" t="s">
        <v>36</v>
      </c>
      <c r="Q15" s="117"/>
      <c r="R15" s="118"/>
      <c r="S15" s="119"/>
      <c r="U15" s="43" t="s">
        <v>36</v>
      </c>
      <c r="V15" s="117"/>
      <c r="W15" s="118"/>
      <c r="X15" s="119"/>
      <c r="Z15" s="43" t="s">
        <v>36</v>
      </c>
      <c r="AA15" s="117"/>
      <c r="AB15" s="118"/>
      <c r="AC15" s="119"/>
      <c r="AE15" s="43" t="s">
        <v>36</v>
      </c>
      <c r="AF15" s="117"/>
      <c r="AG15" s="118"/>
      <c r="AH15" s="119"/>
      <c r="AJ15" s="43" t="s">
        <v>36</v>
      </c>
      <c r="AK15" s="117"/>
      <c r="AL15" s="118"/>
      <c r="AM15" s="119"/>
      <c r="AO15" s="43" t="s">
        <v>36</v>
      </c>
      <c r="AP15" s="117"/>
      <c r="AQ15" s="118"/>
      <c r="AR15" s="119"/>
      <c r="AT15" s="43" t="s">
        <v>36</v>
      </c>
      <c r="AU15" s="117"/>
      <c r="AV15" s="118"/>
      <c r="AW15" s="119"/>
      <c r="AY15" s="43" t="s">
        <v>36</v>
      </c>
      <c r="AZ15" s="117"/>
      <c r="BA15" s="118"/>
      <c r="BB15" s="119"/>
      <c r="BD15" s="43" t="s">
        <v>36</v>
      </c>
      <c r="BE15" s="117"/>
      <c r="BF15" s="118"/>
      <c r="BG15" s="119"/>
      <c r="BI15" s="43" t="s">
        <v>36</v>
      </c>
      <c r="BJ15" s="117"/>
      <c r="BK15" s="118"/>
      <c r="BL15" s="119"/>
      <c r="BN15" s="43" t="s">
        <v>36</v>
      </c>
      <c r="BO15" s="117"/>
      <c r="BP15" s="118"/>
      <c r="BQ15" s="119"/>
      <c r="BS15" s="43" t="s">
        <v>36</v>
      </c>
      <c r="BT15" s="117"/>
      <c r="BU15" s="118"/>
      <c r="BV15" s="119"/>
      <c r="BX15" s="43" t="s">
        <v>36</v>
      </c>
      <c r="BY15" s="117"/>
      <c r="BZ15" s="118"/>
      <c r="CA15" s="119"/>
      <c r="CB15" s="30"/>
      <c r="CC15" s="43" t="s">
        <v>36</v>
      </c>
      <c r="CD15" s="117"/>
      <c r="CE15" s="118"/>
      <c r="CF15" s="119"/>
      <c r="CG15" s="30"/>
      <c r="CH15" s="43" t="s">
        <v>36</v>
      </c>
      <c r="CI15" s="117"/>
      <c r="CJ15" s="118"/>
      <c r="CK15" s="119"/>
      <c r="CL15" s="30"/>
      <c r="CM15" s="43" t="s">
        <v>36</v>
      </c>
      <c r="CN15" s="117"/>
      <c r="CO15" s="118"/>
      <c r="CP15" s="119"/>
      <c r="CR15" s="43" t="s">
        <v>36</v>
      </c>
      <c r="CS15" s="117"/>
      <c r="CT15" s="118"/>
      <c r="CU15" s="119"/>
      <c r="CW15" s="43" t="s">
        <v>36</v>
      </c>
      <c r="CX15" s="117"/>
      <c r="CY15" s="118"/>
      <c r="CZ15" s="119"/>
      <c r="DB15" s="43" t="s">
        <v>36</v>
      </c>
      <c r="DC15" s="117"/>
      <c r="DD15" s="118"/>
      <c r="DE15" s="119"/>
      <c r="DG15" s="43" t="s">
        <v>36</v>
      </c>
      <c r="DH15" s="117"/>
      <c r="DI15" s="118"/>
      <c r="DJ15" s="119"/>
      <c r="DL15" s="43" t="s">
        <v>36</v>
      </c>
      <c r="DM15" s="117"/>
      <c r="DN15" s="118"/>
      <c r="DO15" s="119"/>
      <c r="DQ15" s="43" t="s">
        <v>36</v>
      </c>
      <c r="DR15" s="117"/>
      <c r="DS15" s="118"/>
      <c r="DT15" s="119"/>
      <c r="DV15" s="43" t="s">
        <v>36</v>
      </c>
      <c r="DW15" s="117"/>
      <c r="DX15" s="118"/>
      <c r="DY15" s="119"/>
      <c r="EA15" s="43" t="s">
        <v>36</v>
      </c>
      <c r="EB15" s="117"/>
      <c r="EC15" s="118"/>
      <c r="ED15" s="119"/>
      <c r="EF15" s="43" t="s">
        <v>36</v>
      </c>
      <c r="EG15" s="117"/>
      <c r="EH15" s="118"/>
      <c r="EI15" s="119"/>
      <c r="EK15" s="43" t="s">
        <v>36</v>
      </c>
      <c r="EL15" s="117"/>
      <c r="EM15" s="118"/>
      <c r="EN15" s="119"/>
      <c r="EP15" s="43" t="s">
        <v>36</v>
      </c>
      <c r="EQ15" s="117"/>
      <c r="ER15" s="118"/>
      <c r="ES15" s="119"/>
      <c r="EU15" s="43" t="s">
        <v>36</v>
      </c>
      <c r="EV15" s="117"/>
      <c r="EW15" s="118"/>
      <c r="EX15" s="119"/>
      <c r="EZ15" s="43" t="s">
        <v>36</v>
      </c>
      <c r="FA15" s="117"/>
      <c r="FB15" s="118"/>
      <c r="FC15" s="119"/>
      <c r="FE15" s="43" t="s">
        <v>36</v>
      </c>
      <c r="FF15" s="117"/>
      <c r="FG15" s="118"/>
      <c r="FH15" s="119"/>
      <c r="FJ15" s="43" t="s">
        <v>36</v>
      </c>
      <c r="FK15" s="117"/>
      <c r="FL15" s="118"/>
      <c r="FM15" s="119"/>
      <c r="FO15" s="43" t="s">
        <v>36</v>
      </c>
      <c r="FP15" s="117"/>
      <c r="FQ15" s="118"/>
      <c r="FR15" s="119"/>
      <c r="FT15" s="43" t="s">
        <v>36</v>
      </c>
      <c r="FU15" s="117"/>
      <c r="FV15" s="118"/>
      <c r="FW15" s="119"/>
      <c r="FY15" s="43" t="s">
        <v>36</v>
      </c>
      <c r="FZ15" s="117"/>
      <c r="GA15" s="118"/>
      <c r="GB15" s="119"/>
    </row>
    <row r="16" spans="1:184" ht="15">
      <c r="A16" s="147" t="s">
        <v>52</v>
      </c>
      <c r="B16" s="42">
        <f>SUM(B4:B15)</f>
        <v>2041600</v>
      </c>
      <c r="C16" s="42">
        <f>SUM(C4:C15)</f>
        <v>1393983</v>
      </c>
      <c r="D16" s="42">
        <f>SUM(D4:D15)</f>
        <v>2452275</v>
      </c>
      <c r="F16" s="147" t="s">
        <v>52</v>
      </c>
      <c r="G16" s="42">
        <f>SUM(G4:G15)</f>
        <v>3741173</v>
      </c>
      <c r="H16" s="42">
        <f>SUM(H4:H15)</f>
        <v>3475983</v>
      </c>
      <c r="I16" s="42">
        <f>SUM(I4:I15)</f>
        <v>6577209</v>
      </c>
      <c r="K16" s="147" t="s">
        <v>52</v>
      </c>
      <c r="L16" s="42">
        <f>SUM(L4:L15)</f>
        <v>3585083</v>
      </c>
      <c r="M16" s="42">
        <f>SUM(M4:M15)</f>
        <v>2064999</v>
      </c>
      <c r="N16" s="42">
        <f>SUM(N4:N15)</f>
        <v>3364996</v>
      </c>
      <c r="P16" s="147" t="s">
        <v>52</v>
      </c>
      <c r="Q16" s="42">
        <f>SUM(Q4:Q15)</f>
        <v>110704</v>
      </c>
      <c r="R16" s="42">
        <f>SUM(R4:R15)</f>
        <v>91081</v>
      </c>
      <c r="S16" s="42">
        <f>SUM(S4:S15)</f>
        <v>221946</v>
      </c>
      <c r="U16" s="147" t="s">
        <v>52</v>
      </c>
      <c r="V16" s="42">
        <f>SUM(V4:V15)</f>
        <v>2416</v>
      </c>
      <c r="W16" s="42">
        <f>SUM(W4:W15)</f>
        <v>3730</v>
      </c>
      <c r="X16" s="42">
        <f>SUM(X4:X15)</f>
        <v>11039</v>
      </c>
      <c r="Z16" s="147" t="s">
        <v>52</v>
      </c>
      <c r="AA16" s="42">
        <f>SUM(AA4:AA15)</f>
        <v>28287</v>
      </c>
      <c r="AB16" s="42">
        <f>SUM(AB4:AB15)</f>
        <v>14818</v>
      </c>
      <c r="AC16" s="42">
        <f>SUM(AC4:AC15)</f>
        <v>26264</v>
      </c>
      <c r="AE16" s="147" t="s">
        <v>52</v>
      </c>
      <c r="AF16" s="42">
        <f>SUM(AF4:AF15)</f>
        <v>64421</v>
      </c>
      <c r="AG16" s="42">
        <f>SUM(AG4:AG15)</f>
        <v>76832</v>
      </c>
      <c r="AH16" s="42">
        <f>SUM(AH4:AH15)</f>
        <v>200125</v>
      </c>
      <c r="AJ16" s="147" t="s">
        <v>52</v>
      </c>
      <c r="AK16" s="42">
        <f>SUM(AK4:AK15)</f>
        <v>8667</v>
      </c>
      <c r="AL16" s="42">
        <f>SUM(AL4:AL15)</f>
        <v>16218</v>
      </c>
      <c r="AM16" s="42">
        <f>SUM(AM4:AM15)</f>
        <v>39882</v>
      </c>
      <c r="AO16" s="147" t="s">
        <v>52</v>
      </c>
      <c r="AP16" s="42">
        <f>SUM(AP4:AP15)</f>
        <v>12780</v>
      </c>
      <c r="AQ16" s="42">
        <f>SUM(AQ4:AQ15)</f>
        <v>35657</v>
      </c>
      <c r="AR16" s="42">
        <f>SUM(AR4:AR15)</f>
        <v>96106</v>
      </c>
      <c r="AT16" s="147" t="s">
        <v>52</v>
      </c>
      <c r="AU16" s="42">
        <f>SUM(AU4:AU15)</f>
        <v>15446</v>
      </c>
      <c r="AV16" s="42">
        <f>SUM(AV4:AV15)</f>
        <v>20755</v>
      </c>
      <c r="AW16" s="42">
        <f>SUM(AW4:AW15)</f>
        <v>48073</v>
      </c>
      <c r="AY16" s="147" t="s">
        <v>52</v>
      </c>
      <c r="AZ16" s="42">
        <f>SUM(AZ4:AZ15)</f>
        <v>11542</v>
      </c>
      <c r="BA16" s="42">
        <f>SUM(BA4:BA15)</f>
        <v>38815</v>
      </c>
      <c r="BB16" s="42">
        <f>SUM(BB4:BB15)</f>
        <v>107774</v>
      </c>
      <c r="BD16" s="147" t="s">
        <v>52</v>
      </c>
      <c r="BE16" s="42">
        <f>SUM(BE4:BE15)</f>
        <v>9250</v>
      </c>
      <c r="BF16" s="42">
        <f>SUM(BF4:BF15)</f>
        <v>6657</v>
      </c>
      <c r="BG16" s="42">
        <f>SUM(BG4:BG15)</f>
        <v>9050</v>
      </c>
      <c r="BI16" s="147" t="s">
        <v>52</v>
      </c>
      <c r="BJ16" s="42">
        <f>SUM(BJ4:BJ15)</f>
        <v>90308</v>
      </c>
      <c r="BK16" s="42">
        <f>SUM(BK4:BK15)</f>
        <v>52318</v>
      </c>
      <c r="BL16" s="42">
        <f>SUM(BL4:BL15)</f>
        <v>103691</v>
      </c>
      <c r="BN16" s="147" t="s">
        <v>52</v>
      </c>
      <c r="BO16" s="42">
        <f>SUM(BO4:BO15)</f>
        <v>9926</v>
      </c>
      <c r="BP16" s="42">
        <f>SUM(BP4:BP15)</f>
        <v>3833</v>
      </c>
      <c r="BQ16" s="42">
        <f>SUM(BQ4:BQ15)</f>
        <v>7563</v>
      </c>
      <c r="BS16" s="147" t="s">
        <v>52</v>
      </c>
      <c r="BT16" s="42">
        <f>SUM(BT4:BT15)</f>
        <v>6661</v>
      </c>
      <c r="BU16" s="42">
        <f>SUM(BU4:BU15)</f>
        <v>4886</v>
      </c>
      <c r="BV16" s="42">
        <f>SUM(BV4:BV15)</f>
        <v>3255</v>
      </c>
      <c r="BX16" s="147" t="s">
        <v>52</v>
      </c>
      <c r="BY16" s="42">
        <f>SUM(BY4:BY15)</f>
        <v>376320</v>
      </c>
      <c r="BZ16" s="42">
        <f>SUM(BZ4:BZ15)</f>
        <v>338000</v>
      </c>
      <c r="CA16" s="42">
        <f>SUM(CA4:CA15)</f>
        <v>893138</v>
      </c>
      <c r="CB16" s="30"/>
      <c r="CC16" s="147" t="s">
        <v>52</v>
      </c>
      <c r="CD16" s="42">
        <f>SUM(CD4:CD15)</f>
        <v>8273</v>
      </c>
      <c r="CE16" s="42">
        <f>SUM(CE4:CE15)</f>
        <v>22825</v>
      </c>
      <c r="CF16" s="42">
        <f>SUM(CF4:CF15)</f>
        <v>80744</v>
      </c>
      <c r="CG16" s="30"/>
      <c r="CH16" s="147" t="s">
        <v>52</v>
      </c>
      <c r="CI16" s="42">
        <f>SUM(CI4:CI15)</f>
        <v>956</v>
      </c>
      <c r="CJ16" s="42">
        <f>SUM(CJ4:CJ15)</f>
        <v>560</v>
      </c>
      <c r="CK16" s="42">
        <f>SUM(CK4:CK15)</f>
        <v>1068</v>
      </c>
      <c r="CL16" s="30"/>
      <c r="CM16" s="147" t="s">
        <v>52</v>
      </c>
      <c r="CN16" s="42">
        <f>SUM(CN4:CN15)</f>
        <v>384</v>
      </c>
      <c r="CO16" s="42">
        <f>SUM(CO4:CO15)</f>
        <v>271</v>
      </c>
      <c r="CP16" s="42">
        <f>SUM(CP4:CP15)</f>
        <v>520</v>
      </c>
      <c r="CR16" s="147" t="s">
        <v>52</v>
      </c>
      <c r="CS16" s="42">
        <f>SUM(CS4:CS15)</f>
        <v>1232</v>
      </c>
      <c r="CT16" s="42">
        <f>SUM(CT4:CT15)</f>
        <v>530</v>
      </c>
      <c r="CU16" s="42">
        <f>SUM(CU4:CU15)</f>
        <v>957</v>
      </c>
      <c r="CW16" s="147" t="s">
        <v>52</v>
      </c>
      <c r="CX16" s="42">
        <f>SUM(CX4:CX15)</f>
        <v>682</v>
      </c>
      <c r="CY16" s="42">
        <f>SUM(CY4:CY15)</f>
        <v>645</v>
      </c>
      <c r="CZ16" s="42">
        <f>SUM(CZ4:CZ15)</f>
        <v>639</v>
      </c>
      <c r="DB16" s="147" t="s">
        <v>52</v>
      </c>
      <c r="DC16" s="42">
        <f>SUM(DC4:DC15)</f>
        <v>7189</v>
      </c>
      <c r="DD16" s="42">
        <f>SUM(DD4:DD15)</f>
        <v>5158</v>
      </c>
      <c r="DE16" s="42">
        <f>SUM(DE4:DE15)</f>
        <v>10249</v>
      </c>
      <c r="DG16" s="147" t="s">
        <v>52</v>
      </c>
      <c r="DH16" s="42">
        <f>SUM(DH4:DH15)</f>
        <v>4089</v>
      </c>
      <c r="DI16" s="42">
        <f>SUM(DI4:DI15)</f>
        <v>10891</v>
      </c>
      <c r="DJ16" s="42">
        <f>SUM(DJ4:DJ15)</f>
        <v>38486</v>
      </c>
      <c r="DL16" s="147" t="s">
        <v>52</v>
      </c>
      <c r="DM16" s="42">
        <f>SUM(DM4:DM15)</f>
        <v>2313</v>
      </c>
      <c r="DN16" s="42">
        <f>SUM(DN4:DN15)</f>
        <v>1658</v>
      </c>
      <c r="DO16" s="42">
        <f>SUM(DO4:DO15)</f>
        <v>3283</v>
      </c>
      <c r="DQ16" s="147" t="s">
        <v>52</v>
      </c>
      <c r="DR16" s="42">
        <f>SUM(DR4:DR15)</f>
        <v>141204</v>
      </c>
      <c r="DS16" s="42">
        <f>SUM(DS4:DS15)</f>
        <v>110908</v>
      </c>
      <c r="DT16" s="42">
        <f>SUM(DT4:DT15)</f>
        <v>216676</v>
      </c>
      <c r="DV16" s="147" t="s">
        <v>52</v>
      </c>
      <c r="DW16" s="42">
        <f>SUM(DW4:DW15)</f>
        <v>377411</v>
      </c>
      <c r="DX16" s="42">
        <f>SUM(DX4:DX15)</f>
        <v>266144</v>
      </c>
      <c r="DY16" s="42">
        <f>SUM(DY4:DY15)</f>
        <v>474996</v>
      </c>
      <c r="EA16" s="147" t="s">
        <v>52</v>
      </c>
      <c r="EB16" s="42">
        <f>SUM(EB4:EB15)</f>
        <v>48307</v>
      </c>
      <c r="EC16" s="42">
        <f>SUM(EC4:EC15)</f>
        <v>38223</v>
      </c>
      <c r="ED16" s="42">
        <f>SUM(ED4:ED15)</f>
        <v>94669</v>
      </c>
      <c r="EF16" s="147" t="s">
        <v>52</v>
      </c>
      <c r="EG16" s="42">
        <f>SUM(EG4:EG15)</f>
        <v>98640</v>
      </c>
      <c r="EH16" s="42">
        <f>SUM(EH4:EH15)</f>
        <v>40680</v>
      </c>
      <c r="EI16" s="42">
        <f>SUM(EI4:EI15)</f>
        <v>102591</v>
      </c>
      <c r="EK16" s="147" t="s">
        <v>52</v>
      </c>
      <c r="EL16" s="42">
        <f>SUM(EL4:EL15)</f>
        <v>19120</v>
      </c>
      <c r="EM16" s="42">
        <f>SUM(EM4:EM15)</f>
        <v>19622</v>
      </c>
      <c r="EN16" s="42">
        <f>SUM(EN4:EN15)</f>
        <v>91661</v>
      </c>
      <c r="EP16" s="147" t="s">
        <v>52</v>
      </c>
      <c r="EQ16" s="42">
        <f>SUM(EQ4:EQ15)</f>
        <v>51934</v>
      </c>
      <c r="ER16" s="42">
        <f>SUM(ER4:ER15)</f>
        <v>43155</v>
      </c>
      <c r="ES16" s="42">
        <f>SUM(ES4:ES15)</f>
        <v>100808</v>
      </c>
      <c r="EU16" s="147" t="s">
        <v>52</v>
      </c>
      <c r="EV16" s="42">
        <f>SUM(EV4:EV15)</f>
        <v>41622</v>
      </c>
      <c r="EW16" s="42">
        <f>SUM(EW4:EW15)</f>
        <v>39355</v>
      </c>
      <c r="EX16" s="42">
        <f>SUM(EX4:EX15)</f>
        <v>110196</v>
      </c>
      <c r="EZ16" s="147" t="s">
        <v>52</v>
      </c>
      <c r="FA16" s="42">
        <f>SUM(FA4:FA15)</f>
        <v>25296</v>
      </c>
      <c r="FB16" s="42">
        <f>SUM(FB4:FB15)</f>
        <v>18829</v>
      </c>
      <c r="FC16" s="42">
        <f>SUM(FC4:FC15)</f>
        <v>68333</v>
      </c>
      <c r="FE16" s="147" t="s">
        <v>52</v>
      </c>
      <c r="FF16" s="42">
        <f>SUM(FF4:FF15)</f>
        <v>8518</v>
      </c>
      <c r="FG16" s="42">
        <f>SUM(FG4:FG15)</f>
        <v>5579</v>
      </c>
      <c r="FH16" s="42">
        <f>SUM(FH4:FH15)</f>
        <v>13684</v>
      </c>
      <c r="FJ16" s="147" t="s">
        <v>52</v>
      </c>
      <c r="FK16" s="42">
        <f>SUM(FK4:FK15)</f>
        <v>245</v>
      </c>
      <c r="FL16" s="42">
        <f>SUM(FL4:FL15)</f>
        <v>305</v>
      </c>
      <c r="FM16" s="42">
        <f>SUM(FM4:FM15)</f>
        <v>1551</v>
      </c>
      <c r="FO16" s="147" t="s">
        <v>52</v>
      </c>
      <c r="FP16" s="42">
        <f>SUM(FP4:FP15)</f>
        <v>947891</v>
      </c>
      <c r="FQ16" s="42">
        <f>SUM(FQ4:FQ15)</f>
        <v>476456</v>
      </c>
      <c r="FR16" s="42">
        <f>SUM(FR4:FR15)</f>
        <v>967248</v>
      </c>
      <c r="FT16" s="147" t="s">
        <v>52</v>
      </c>
      <c r="FU16" s="42">
        <f>SUM(FU4:FU15)</f>
        <v>111848</v>
      </c>
      <c r="FV16" s="42">
        <f>SUM(FV4:FV15)</f>
        <v>60847</v>
      </c>
      <c r="FW16" s="42">
        <f>SUM(FW4:FW15)</f>
        <v>97894.65</v>
      </c>
      <c r="FY16" s="147" t="s">
        <v>52</v>
      </c>
      <c r="FZ16" s="42">
        <f>SUM(FZ4:FZ15)</f>
        <v>8220</v>
      </c>
      <c r="GA16" s="42">
        <f>SUM(GA4:GA15)</f>
        <v>6871</v>
      </c>
      <c r="GB16" s="42">
        <f>SUM(GB4:GB15)</f>
        <v>13093</v>
      </c>
    </row>
    <row r="17" spans="1:184" s="30" customFormat="1" ht="15">
      <c r="B17" s="183"/>
      <c r="C17" s="170"/>
      <c r="D17" s="170"/>
      <c r="G17" s="207"/>
      <c r="H17" s="170"/>
      <c r="I17" s="170"/>
      <c r="L17" s="207"/>
      <c r="M17" s="170"/>
      <c r="Q17" s="207"/>
      <c r="R17" s="170"/>
      <c r="V17" s="207"/>
      <c r="W17" s="170"/>
      <c r="AA17" s="207"/>
      <c r="AB17" s="170"/>
      <c r="AF17" s="207"/>
      <c r="AG17" s="170"/>
      <c r="AK17" s="207"/>
      <c r="AL17" s="170"/>
      <c r="AP17" s="207"/>
      <c r="AQ17" s="170"/>
      <c r="AU17" s="207"/>
      <c r="AV17" s="170"/>
      <c r="AZ17" s="207"/>
      <c r="BA17" s="170"/>
      <c r="BE17" s="207"/>
      <c r="BF17" s="170"/>
      <c r="BJ17" s="207"/>
      <c r="BN17" s="170"/>
      <c r="BO17" s="207"/>
      <c r="BP17" s="170"/>
      <c r="BT17" s="207"/>
      <c r="BU17" s="170"/>
      <c r="BY17" s="207"/>
      <c r="BZ17" s="170"/>
      <c r="CD17" s="207"/>
      <c r="CE17" s="170"/>
      <c r="CI17" s="207"/>
      <c r="CJ17" s="170"/>
      <c r="CN17" s="207"/>
      <c r="CO17" s="170"/>
      <c r="CS17" s="207"/>
      <c r="CT17" s="170"/>
      <c r="CX17" s="207"/>
      <c r="CY17" s="170"/>
      <c r="DC17" s="207"/>
      <c r="DD17" s="170"/>
      <c r="DH17" s="207"/>
      <c r="DI17" s="170"/>
      <c r="DM17" s="207"/>
      <c r="DN17" s="170"/>
      <c r="DR17" s="207"/>
      <c r="DS17" s="170"/>
      <c r="DW17" s="207"/>
      <c r="DX17" s="170"/>
      <c r="EB17" s="207"/>
      <c r="EC17" s="170"/>
      <c r="EG17" s="207"/>
      <c r="EH17" s="170"/>
      <c r="EL17" s="207"/>
      <c r="EM17" s="170"/>
      <c r="EQ17" s="207"/>
      <c r="ER17" s="170"/>
      <c r="EV17" s="207"/>
      <c r="EW17" s="170"/>
      <c r="FA17" s="207"/>
      <c r="FB17" s="170"/>
      <c r="FF17" s="207"/>
      <c r="FG17" s="170"/>
      <c r="FK17" s="207"/>
      <c r="FL17" s="170"/>
      <c r="FP17" s="207"/>
      <c r="FQ17" s="170"/>
      <c r="FU17" s="207"/>
      <c r="FV17" s="170"/>
      <c r="FZ17" s="207"/>
      <c r="GA17" s="170"/>
    </row>
    <row r="18" spans="1:184" ht="15">
      <c r="A18" s="62">
        <v>2017</v>
      </c>
      <c r="B18" s="63" t="s">
        <v>22</v>
      </c>
      <c r="C18" s="63" t="s">
        <v>23</v>
      </c>
      <c r="D18" s="63" t="s">
        <v>24</v>
      </c>
      <c r="F18" s="62">
        <v>2017</v>
      </c>
      <c r="G18" s="63" t="s">
        <v>22</v>
      </c>
      <c r="H18" s="63" t="s">
        <v>23</v>
      </c>
      <c r="I18" s="63" t="s">
        <v>24</v>
      </c>
      <c r="K18" s="62">
        <v>2017</v>
      </c>
      <c r="L18" s="63" t="s">
        <v>22</v>
      </c>
      <c r="M18" s="63" t="s">
        <v>23</v>
      </c>
      <c r="N18" s="63" t="s">
        <v>24</v>
      </c>
      <c r="P18" s="62">
        <v>2017</v>
      </c>
      <c r="Q18" s="63" t="s">
        <v>22</v>
      </c>
      <c r="R18" s="63" t="s">
        <v>23</v>
      </c>
      <c r="S18" s="63" t="s">
        <v>24</v>
      </c>
      <c r="U18" s="62">
        <v>2017</v>
      </c>
      <c r="V18" s="63" t="s">
        <v>22</v>
      </c>
      <c r="W18" s="63" t="s">
        <v>23</v>
      </c>
      <c r="X18" s="63" t="s">
        <v>24</v>
      </c>
      <c r="Z18" s="62">
        <v>2017</v>
      </c>
      <c r="AA18" s="63" t="s">
        <v>22</v>
      </c>
      <c r="AB18" s="63" t="s">
        <v>23</v>
      </c>
      <c r="AC18" s="63" t="s">
        <v>24</v>
      </c>
      <c r="AE18" s="62">
        <v>2017</v>
      </c>
      <c r="AF18" s="63" t="s">
        <v>22</v>
      </c>
      <c r="AG18" s="63" t="s">
        <v>23</v>
      </c>
      <c r="AH18" s="63" t="s">
        <v>24</v>
      </c>
      <c r="AJ18" s="62">
        <v>2017</v>
      </c>
      <c r="AK18" s="63" t="s">
        <v>22</v>
      </c>
      <c r="AL18" s="63" t="s">
        <v>23</v>
      </c>
      <c r="AM18" s="63" t="s">
        <v>24</v>
      </c>
      <c r="AO18" s="62">
        <v>2017</v>
      </c>
      <c r="AP18" s="63" t="s">
        <v>22</v>
      </c>
      <c r="AQ18" s="63" t="s">
        <v>23</v>
      </c>
      <c r="AR18" s="63" t="s">
        <v>24</v>
      </c>
      <c r="AT18" s="62">
        <v>2017</v>
      </c>
      <c r="AU18" s="63" t="s">
        <v>22</v>
      </c>
      <c r="AV18" s="63" t="s">
        <v>23</v>
      </c>
      <c r="AW18" s="63" t="s">
        <v>24</v>
      </c>
      <c r="AY18" s="62">
        <v>2017</v>
      </c>
      <c r="AZ18" s="63" t="s">
        <v>22</v>
      </c>
      <c r="BA18" s="63" t="s">
        <v>23</v>
      </c>
      <c r="BB18" s="63" t="s">
        <v>24</v>
      </c>
      <c r="BD18" s="62">
        <v>2017</v>
      </c>
      <c r="BE18" s="63" t="s">
        <v>22</v>
      </c>
      <c r="BF18" s="63" t="s">
        <v>23</v>
      </c>
      <c r="BG18" s="63" t="s">
        <v>24</v>
      </c>
      <c r="BI18" s="62">
        <v>2017</v>
      </c>
      <c r="BJ18" s="63" t="s">
        <v>22</v>
      </c>
      <c r="BK18" s="63" t="s">
        <v>23</v>
      </c>
      <c r="BL18" s="63" t="s">
        <v>24</v>
      </c>
      <c r="BN18" s="62">
        <v>2017</v>
      </c>
      <c r="BO18" s="63" t="s">
        <v>22</v>
      </c>
      <c r="BP18" s="63" t="s">
        <v>23</v>
      </c>
      <c r="BQ18" s="63" t="s">
        <v>24</v>
      </c>
      <c r="BS18" s="62">
        <v>2017</v>
      </c>
      <c r="BT18" s="63" t="s">
        <v>22</v>
      </c>
      <c r="BU18" s="63" t="s">
        <v>23</v>
      </c>
      <c r="BV18" s="63" t="s">
        <v>24</v>
      </c>
      <c r="BX18" s="62">
        <v>2017</v>
      </c>
      <c r="BY18" s="63" t="s">
        <v>22</v>
      </c>
      <c r="BZ18" s="63" t="s">
        <v>23</v>
      </c>
      <c r="CA18" s="63" t="s">
        <v>24</v>
      </c>
      <c r="CB18" s="30"/>
      <c r="CC18" s="62">
        <v>2017</v>
      </c>
      <c r="CD18" s="63" t="s">
        <v>22</v>
      </c>
      <c r="CE18" s="63" t="s">
        <v>23</v>
      </c>
      <c r="CF18" s="63" t="s">
        <v>24</v>
      </c>
      <c r="CG18" s="30"/>
      <c r="CH18" s="62">
        <v>2017</v>
      </c>
      <c r="CI18" s="63" t="s">
        <v>22</v>
      </c>
      <c r="CJ18" s="63" t="s">
        <v>23</v>
      </c>
      <c r="CK18" s="63" t="s">
        <v>24</v>
      </c>
      <c r="CL18" s="30"/>
      <c r="CM18" s="62">
        <v>2017</v>
      </c>
      <c r="CN18" s="63" t="s">
        <v>22</v>
      </c>
      <c r="CO18" s="63" t="s">
        <v>23</v>
      </c>
      <c r="CP18" s="63" t="s">
        <v>24</v>
      </c>
      <c r="CR18" s="62">
        <v>2017</v>
      </c>
      <c r="CS18" s="63" t="s">
        <v>22</v>
      </c>
      <c r="CT18" s="63" t="s">
        <v>23</v>
      </c>
      <c r="CU18" s="63" t="s">
        <v>24</v>
      </c>
      <c r="CW18" s="62">
        <v>2017</v>
      </c>
      <c r="CX18" s="63" t="s">
        <v>22</v>
      </c>
      <c r="CY18" s="63" t="s">
        <v>23</v>
      </c>
      <c r="CZ18" s="63" t="s">
        <v>24</v>
      </c>
      <c r="DB18" s="62">
        <v>2017</v>
      </c>
      <c r="DC18" s="63" t="s">
        <v>22</v>
      </c>
      <c r="DD18" s="63" t="s">
        <v>23</v>
      </c>
      <c r="DE18" s="63" t="s">
        <v>24</v>
      </c>
      <c r="DG18" s="62">
        <v>2017</v>
      </c>
      <c r="DH18" s="63" t="s">
        <v>22</v>
      </c>
      <c r="DI18" s="63" t="s">
        <v>23</v>
      </c>
      <c r="DJ18" s="63" t="s">
        <v>24</v>
      </c>
      <c r="DL18" s="62">
        <v>2017</v>
      </c>
      <c r="DM18" s="63" t="s">
        <v>22</v>
      </c>
      <c r="DN18" s="63" t="s">
        <v>23</v>
      </c>
      <c r="DO18" s="63" t="s">
        <v>24</v>
      </c>
      <c r="DQ18" s="62">
        <v>2017</v>
      </c>
      <c r="DR18" s="63" t="s">
        <v>22</v>
      </c>
      <c r="DS18" s="63" t="s">
        <v>23</v>
      </c>
      <c r="DT18" s="63" t="s">
        <v>24</v>
      </c>
      <c r="DV18" s="62">
        <v>2017</v>
      </c>
      <c r="DW18" s="63" t="s">
        <v>22</v>
      </c>
      <c r="DX18" s="63" t="s">
        <v>23</v>
      </c>
      <c r="DY18" s="63" t="s">
        <v>24</v>
      </c>
      <c r="EA18" s="62">
        <v>2017</v>
      </c>
      <c r="EB18" s="63" t="s">
        <v>22</v>
      </c>
      <c r="EC18" s="63" t="s">
        <v>23</v>
      </c>
      <c r="ED18" s="63" t="s">
        <v>24</v>
      </c>
      <c r="EF18" s="62">
        <v>2017</v>
      </c>
      <c r="EG18" s="63" t="s">
        <v>22</v>
      </c>
      <c r="EH18" s="63" t="s">
        <v>23</v>
      </c>
      <c r="EI18" s="63" t="s">
        <v>24</v>
      </c>
      <c r="EK18" s="62">
        <v>2017</v>
      </c>
      <c r="EL18" s="63" t="s">
        <v>22</v>
      </c>
      <c r="EM18" s="63" t="s">
        <v>23</v>
      </c>
      <c r="EN18" s="63" t="s">
        <v>24</v>
      </c>
      <c r="EP18" s="62">
        <v>2017</v>
      </c>
      <c r="EQ18" s="63" t="s">
        <v>22</v>
      </c>
      <c r="ER18" s="63" t="s">
        <v>23</v>
      </c>
      <c r="ES18" s="63" t="s">
        <v>24</v>
      </c>
      <c r="EU18" s="62">
        <v>2017</v>
      </c>
      <c r="EV18" s="63" t="s">
        <v>22</v>
      </c>
      <c r="EW18" s="63" t="s">
        <v>23</v>
      </c>
      <c r="EX18" s="63" t="s">
        <v>24</v>
      </c>
      <c r="EZ18" s="62">
        <v>2017</v>
      </c>
      <c r="FA18" s="63" t="s">
        <v>22</v>
      </c>
      <c r="FB18" s="63" t="s">
        <v>23</v>
      </c>
      <c r="FC18" s="63" t="s">
        <v>24</v>
      </c>
      <c r="FE18" s="62">
        <v>2017</v>
      </c>
      <c r="FF18" s="63" t="s">
        <v>22</v>
      </c>
      <c r="FG18" s="63" t="s">
        <v>23</v>
      </c>
      <c r="FH18" s="63" t="s">
        <v>24</v>
      </c>
      <c r="FJ18" s="62">
        <v>2017</v>
      </c>
      <c r="FK18" s="63" t="s">
        <v>22</v>
      </c>
      <c r="FL18" s="63" t="s">
        <v>23</v>
      </c>
      <c r="FM18" s="63" t="s">
        <v>24</v>
      </c>
      <c r="FO18" s="62">
        <v>2017</v>
      </c>
      <c r="FP18" s="63" t="s">
        <v>22</v>
      </c>
      <c r="FQ18" s="63" t="s">
        <v>23</v>
      </c>
      <c r="FR18" s="63" t="s">
        <v>24</v>
      </c>
      <c r="FT18" s="62">
        <v>2017</v>
      </c>
      <c r="FU18" s="63" t="s">
        <v>22</v>
      </c>
      <c r="FV18" s="63" t="s">
        <v>23</v>
      </c>
      <c r="FW18" s="63" t="s">
        <v>24</v>
      </c>
      <c r="FY18" s="62">
        <v>2017</v>
      </c>
      <c r="FZ18" s="63" t="s">
        <v>22</v>
      </c>
      <c r="GA18" s="63" t="s">
        <v>23</v>
      </c>
      <c r="GB18" s="63" t="s">
        <v>24</v>
      </c>
    </row>
    <row r="19" spans="1:184" ht="15">
      <c r="A19" s="43" t="s">
        <v>25</v>
      </c>
      <c r="B19" s="142">
        <v>149018</v>
      </c>
      <c r="C19" s="118">
        <v>99371</v>
      </c>
      <c r="D19" s="143">
        <v>202070</v>
      </c>
      <c r="F19" s="43" t="s">
        <v>25</v>
      </c>
      <c r="G19" s="142">
        <v>340631</v>
      </c>
      <c r="H19" s="118">
        <v>233545</v>
      </c>
      <c r="I19" s="143">
        <v>501850</v>
      </c>
      <c r="K19" s="43" t="s">
        <v>25</v>
      </c>
      <c r="L19" s="142">
        <v>294894</v>
      </c>
      <c r="M19" s="118">
        <v>170876</v>
      </c>
      <c r="N19" s="143">
        <v>323626</v>
      </c>
      <c r="P19" s="43" t="s">
        <v>25</v>
      </c>
      <c r="Q19" s="142">
        <v>15004</v>
      </c>
      <c r="R19" s="118">
        <v>11821</v>
      </c>
      <c r="S19" s="143">
        <v>27339</v>
      </c>
      <c r="U19" s="43" t="s">
        <v>25</v>
      </c>
      <c r="V19" s="142">
        <v>1117</v>
      </c>
      <c r="W19" s="118">
        <v>479</v>
      </c>
      <c r="X19" s="143">
        <v>718</v>
      </c>
      <c r="Z19" s="43" t="s">
        <v>25</v>
      </c>
      <c r="AA19" s="142">
        <v>2043</v>
      </c>
      <c r="AB19" s="118">
        <v>1303</v>
      </c>
      <c r="AC19" s="143">
        <v>2673</v>
      </c>
      <c r="AE19" s="43" t="s">
        <v>25</v>
      </c>
      <c r="AF19" s="142">
        <v>12379</v>
      </c>
      <c r="AG19" s="118">
        <v>13983</v>
      </c>
      <c r="AH19" s="143">
        <v>30048</v>
      </c>
      <c r="AJ19" s="43" t="s">
        <v>25</v>
      </c>
      <c r="AK19" s="142">
        <v>1218</v>
      </c>
      <c r="AL19" s="118">
        <v>2698</v>
      </c>
      <c r="AM19" s="143">
        <v>6256</v>
      </c>
      <c r="AO19" s="43" t="s">
        <v>25</v>
      </c>
      <c r="AP19" s="142">
        <v>3053</v>
      </c>
      <c r="AQ19" s="118">
        <v>7296</v>
      </c>
      <c r="AR19" s="143">
        <v>16719</v>
      </c>
      <c r="AT19" s="43" t="s">
        <v>25</v>
      </c>
      <c r="AU19" s="142">
        <v>4673</v>
      </c>
      <c r="AV19" s="118">
        <v>3659</v>
      </c>
      <c r="AW19" s="143">
        <v>7889</v>
      </c>
      <c r="AY19" s="43" t="s">
        <v>25</v>
      </c>
      <c r="AZ19" s="142">
        <v>2710</v>
      </c>
      <c r="BA19" s="118">
        <v>7342</v>
      </c>
      <c r="BB19" s="143">
        <v>16751</v>
      </c>
      <c r="BD19" s="43" t="s">
        <v>25</v>
      </c>
      <c r="BE19" s="142">
        <v>4228</v>
      </c>
      <c r="BF19" s="118">
        <v>2475</v>
      </c>
      <c r="BG19" s="143">
        <v>3589</v>
      </c>
      <c r="BI19" s="43" t="s">
        <v>25</v>
      </c>
      <c r="BJ19" s="142">
        <v>13321</v>
      </c>
      <c r="BK19" s="118">
        <v>7615</v>
      </c>
      <c r="BL19" s="143">
        <v>15744</v>
      </c>
      <c r="BN19" s="43" t="s">
        <v>25</v>
      </c>
      <c r="BO19" s="142">
        <v>2062</v>
      </c>
      <c r="BP19" s="118">
        <v>714</v>
      </c>
      <c r="BQ19" s="143">
        <v>1295</v>
      </c>
      <c r="BS19" s="43" t="s">
        <v>25</v>
      </c>
      <c r="BT19" s="142">
        <v>603</v>
      </c>
      <c r="BU19" s="118">
        <v>493</v>
      </c>
      <c r="BV19" s="143">
        <v>942</v>
      </c>
      <c r="BX19" s="43" t="s">
        <v>25</v>
      </c>
      <c r="BY19" s="142">
        <v>39008</v>
      </c>
      <c r="BZ19" s="118">
        <v>34823</v>
      </c>
      <c r="CA19" s="143">
        <v>91155</v>
      </c>
      <c r="CB19" s="30"/>
      <c r="CC19" s="43" t="s">
        <v>25</v>
      </c>
      <c r="CD19" s="142">
        <v>1530</v>
      </c>
      <c r="CE19" s="118">
        <v>3036</v>
      </c>
      <c r="CF19" s="143">
        <v>9720</v>
      </c>
      <c r="CG19" s="30"/>
      <c r="CH19" s="43" t="s">
        <v>25</v>
      </c>
      <c r="CI19" s="142">
        <v>92</v>
      </c>
      <c r="CJ19" s="118">
        <v>46</v>
      </c>
      <c r="CK19" s="143">
        <v>85</v>
      </c>
      <c r="CL19" s="30"/>
      <c r="CM19" s="43" t="s">
        <v>25</v>
      </c>
      <c r="CN19" s="142">
        <v>41</v>
      </c>
      <c r="CO19" s="118">
        <v>29</v>
      </c>
      <c r="CP19" s="143">
        <v>58</v>
      </c>
      <c r="CR19" s="43" t="s">
        <v>25</v>
      </c>
      <c r="CS19" s="142">
        <v>108</v>
      </c>
      <c r="CT19" s="118">
        <v>41</v>
      </c>
      <c r="CU19" s="143">
        <v>82</v>
      </c>
      <c r="CW19" s="43" t="s">
        <v>25</v>
      </c>
      <c r="CX19" s="142">
        <v>69</v>
      </c>
      <c r="CY19" s="118">
        <v>53</v>
      </c>
      <c r="CZ19" s="143">
        <v>63</v>
      </c>
      <c r="DB19" s="43" t="s">
        <v>25</v>
      </c>
      <c r="DC19" s="142">
        <v>1793</v>
      </c>
      <c r="DD19" s="118">
        <v>1305</v>
      </c>
      <c r="DE19" s="143">
        <v>2612</v>
      </c>
      <c r="DG19" s="43" t="s">
        <v>25</v>
      </c>
      <c r="DH19" s="142">
        <v>1336</v>
      </c>
      <c r="DI19" s="118">
        <v>2204</v>
      </c>
      <c r="DJ19" s="143">
        <v>5635</v>
      </c>
      <c r="DL19" s="43" t="s">
        <v>25</v>
      </c>
      <c r="DM19" s="142">
        <v>837</v>
      </c>
      <c r="DN19" s="118">
        <v>602</v>
      </c>
      <c r="DO19" s="143">
        <v>1060</v>
      </c>
      <c r="DQ19" s="43" t="s">
        <v>25</v>
      </c>
      <c r="DR19" s="142">
        <v>11756</v>
      </c>
      <c r="DS19" s="118">
        <v>10205</v>
      </c>
      <c r="DT19" s="143">
        <v>21518</v>
      </c>
      <c r="DV19" s="43" t="s">
        <v>25</v>
      </c>
      <c r="DW19" s="142">
        <v>25796</v>
      </c>
      <c r="DX19" s="118">
        <v>18575</v>
      </c>
      <c r="DY19" s="143">
        <v>34731</v>
      </c>
      <c r="EA19" s="43" t="s">
        <v>25</v>
      </c>
      <c r="EB19" s="142">
        <v>7505</v>
      </c>
      <c r="EC19" s="118">
        <v>6833</v>
      </c>
      <c r="ED19" s="143">
        <v>16659</v>
      </c>
      <c r="EF19" s="43" t="s">
        <v>25</v>
      </c>
      <c r="EG19" s="142">
        <v>10657</v>
      </c>
      <c r="EH19" s="118">
        <v>5937</v>
      </c>
      <c r="EI19" s="143">
        <v>14395</v>
      </c>
      <c r="EK19" s="43" t="s">
        <v>25</v>
      </c>
      <c r="EL19" s="142">
        <v>3439</v>
      </c>
      <c r="EM19" s="118">
        <v>3693</v>
      </c>
      <c r="EN19" s="143">
        <v>12998</v>
      </c>
      <c r="EP19" s="43" t="s">
        <v>25</v>
      </c>
      <c r="EQ19" s="142">
        <v>9217</v>
      </c>
      <c r="ER19" s="118">
        <v>6731</v>
      </c>
      <c r="ES19" s="143">
        <v>15338</v>
      </c>
      <c r="EU19" s="43" t="s">
        <v>25</v>
      </c>
      <c r="EV19" s="142">
        <v>6379</v>
      </c>
      <c r="EW19" s="118">
        <v>6376</v>
      </c>
      <c r="EX19" s="143">
        <v>15970</v>
      </c>
      <c r="EZ19" s="43" t="s">
        <v>25</v>
      </c>
      <c r="FA19" s="142">
        <v>4974</v>
      </c>
      <c r="FB19" s="118">
        <v>3346</v>
      </c>
      <c r="FC19" s="143">
        <v>9871</v>
      </c>
      <c r="FE19" s="43" t="s">
        <v>25</v>
      </c>
      <c r="FF19" s="142">
        <v>1178</v>
      </c>
      <c r="FG19" s="118">
        <v>714</v>
      </c>
      <c r="FH19" s="143">
        <v>2597</v>
      </c>
      <c r="FJ19" s="43" t="s">
        <v>25</v>
      </c>
      <c r="FK19" s="142">
        <v>36</v>
      </c>
      <c r="FL19" s="118">
        <v>42</v>
      </c>
      <c r="FM19" s="143">
        <v>236</v>
      </c>
      <c r="FO19" s="43" t="s">
        <v>25</v>
      </c>
      <c r="FP19" s="142">
        <v>72344</v>
      </c>
      <c r="FQ19" s="118">
        <v>44312</v>
      </c>
      <c r="FR19" s="143">
        <v>109590</v>
      </c>
      <c r="FT19" s="43" t="s">
        <v>25</v>
      </c>
      <c r="FU19" s="142">
        <v>5993</v>
      </c>
      <c r="FV19" s="118">
        <v>3688</v>
      </c>
      <c r="FW19" s="143">
        <v>6564</v>
      </c>
      <c r="FY19" s="43" t="s">
        <v>25</v>
      </c>
      <c r="FZ19" s="142">
        <v>1712</v>
      </c>
      <c r="GA19" s="118">
        <v>1497</v>
      </c>
      <c r="GB19" s="143">
        <v>3019</v>
      </c>
    </row>
    <row r="20" spans="1:184" ht="15">
      <c r="A20" s="43" t="s">
        <v>26</v>
      </c>
      <c r="B20" s="142">
        <v>154585</v>
      </c>
      <c r="C20" s="118">
        <v>111398</v>
      </c>
      <c r="D20" s="143">
        <v>195128</v>
      </c>
      <c r="F20" s="43" t="s">
        <v>26</v>
      </c>
      <c r="G20" s="142">
        <v>336482</v>
      </c>
      <c r="H20" s="118">
        <v>284674</v>
      </c>
      <c r="I20" s="143">
        <v>499259</v>
      </c>
      <c r="K20" s="43" t="s">
        <v>26</v>
      </c>
      <c r="L20" s="142">
        <v>296513</v>
      </c>
      <c r="M20" s="118">
        <v>175095</v>
      </c>
      <c r="N20" s="143">
        <v>285610</v>
      </c>
      <c r="P20" s="43" t="s">
        <v>26</v>
      </c>
      <c r="Q20" s="142">
        <v>12358</v>
      </c>
      <c r="R20" s="118">
        <v>10306</v>
      </c>
      <c r="S20" s="143">
        <v>22535</v>
      </c>
      <c r="U20" s="43" t="s">
        <v>26</v>
      </c>
      <c r="V20" s="142">
        <v>488</v>
      </c>
      <c r="W20" s="118">
        <v>315</v>
      </c>
      <c r="X20" s="143">
        <v>688</v>
      </c>
      <c r="Z20" s="43" t="s">
        <v>26</v>
      </c>
      <c r="AA20" s="142">
        <v>4462</v>
      </c>
      <c r="AB20" s="118">
        <v>2168</v>
      </c>
      <c r="AC20" s="143">
        <v>3607</v>
      </c>
      <c r="AE20" s="43" t="s">
        <v>26</v>
      </c>
      <c r="AF20" s="142">
        <v>9760</v>
      </c>
      <c r="AG20" s="118">
        <v>12424</v>
      </c>
      <c r="AH20" s="143">
        <v>25187</v>
      </c>
      <c r="AJ20" s="43" t="s">
        <v>26</v>
      </c>
      <c r="AK20" s="142">
        <v>1054</v>
      </c>
      <c r="AL20" s="118">
        <v>2433</v>
      </c>
      <c r="AM20" s="143">
        <v>5266</v>
      </c>
      <c r="AO20" s="43" t="s">
        <v>26</v>
      </c>
      <c r="AP20" s="142">
        <v>1951</v>
      </c>
      <c r="AQ20" s="118">
        <v>6052</v>
      </c>
      <c r="AR20" s="143">
        <v>14672</v>
      </c>
      <c r="AT20" s="43" t="s">
        <v>26</v>
      </c>
      <c r="AU20" s="142">
        <v>2155</v>
      </c>
      <c r="AV20" s="118">
        <v>3174</v>
      </c>
      <c r="AW20" s="143">
        <v>6381</v>
      </c>
      <c r="AY20" s="43" t="s">
        <v>26</v>
      </c>
      <c r="AZ20" s="142">
        <v>1756</v>
      </c>
      <c r="BA20" s="118">
        <v>6370</v>
      </c>
      <c r="BB20" s="143">
        <v>15616</v>
      </c>
      <c r="BD20" s="43" t="s">
        <v>26</v>
      </c>
      <c r="BE20" s="142">
        <v>3236</v>
      </c>
      <c r="BF20" s="118">
        <v>1912</v>
      </c>
      <c r="BG20" s="143">
        <v>2129</v>
      </c>
      <c r="BI20" s="43" t="s">
        <v>26</v>
      </c>
      <c r="BJ20" s="142">
        <v>12292</v>
      </c>
      <c r="BK20" s="118">
        <v>7235</v>
      </c>
      <c r="BL20" s="143">
        <v>13007</v>
      </c>
      <c r="BN20" s="43" t="s">
        <v>26</v>
      </c>
      <c r="BO20" s="142">
        <v>390</v>
      </c>
      <c r="BP20" s="118">
        <v>115</v>
      </c>
      <c r="BQ20" s="143">
        <v>182</v>
      </c>
      <c r="BS20" s="43" t="s">
        <v>26</v>
      </c>
      <c r="BT20" s="142">
        <v>419</v>
      </c>
      <c r="BU20" s="118">
        <v>343</v>
      </c>
      <c r="BV20" s="143">
        <v>654</v>
      </c>
      <c r="BX20" s="43" t="s">
        <v>26</v>
      </c>
      <c r="BY20" s="142">
        <v>31916</v>
      </c>
      <c r="BZ20" s="118">
        <v>29329</v>
      </c>
      <c r="CA20" s="143">
        <v>71712</v>
      </c>
      <c r="CB20" s="30"/>
      <c r="CC20" s="43" t="s">
        <v>26</v>
      </c>
      <c r="CD20" s="142">
        <v>1202</v>
      </c>
      <c r="CE20" s="118">
        <v>2823</v>
      </c>
      <c r="CF20" s="143">
        <v>8673</v>
      </c>
      <c r="CG20" s="30"/>
      <c r="CH20" s="43" t="s">
        <v>26</v>
      </c>
      <c r="CI20" s="142">
        <v>154</v>
      </c>
      <c r="CJ20" s="118">
        <v>64</v>
      </c>
      <c r="CK20" s="143">
        <v>100</v>
      </c>
      <c r="CL20" s="30"/>
      <c r="CM20" s="43" t="s">
        <v>26</v>
      </c>
      <c r="CN20" s="142">
        <v>38</v>
      </c>
      <c r="CO20" s="118">
        <v>27</v>
      </c>
      <c r="CP20" s="143">
        <v>48</v>
      </c>
      <c r="CR20" s="43" t="s">
        <v>26</v>
      </c>
      <c r="CS20" s="142">
        <v>99</v>
      </c>
      <c r="CT20" s="118">
        <v>44</v>
      </c>
      <c r="CU20" s="143">
        <v>76</v>
      </c>
      <c r="CW20" s="43" t="s">
        <v>26</v>
      </c>
      <c r="CX20" s="142">
        <v>63</v>
      </c>
      <c r="CY20" s="118">
        <v>48</v>
      </c>
      <c r="CZ20" s="143">
        <v>57</v>
      </c>
      <c r="DB20" s="43" t="s">
        <v>26</v>
      </c>
      <c r="DC20" s="142">
        <v>1208</v>
      </c>
      <c r="DD20" s="118">
        <v>902</v>
      </c>
      <c r="DE20" s="143">
        <v>1607</v>
      </c>
      <c r="DG20" s="43" t="s">
        <v>26</v>
      </c>
      <c r="DH20" s="142">
        <v>998</v>
      </c>
      <c r="DI20" s="118">
        <v>1919</v>
      </c>
      <c r="DJ20" s="143">
        <v>4838</v>
      </c>
      <c r="DL20" s="43" t="s">
        <v>26</v>
      </c>
      <c r="DM20" s="142">
        <v>848</v>
      </c>
      <c r="DN20" s="118">
        <v>632</v>
      </c>
      <c r="DO20" s="143">
        <v>1153</v>
      </c>
      <c r="DQ20" s="43" t="s">
        <v>26</v>
      </c>
      <c r="DR20" s="142">
        <v>12606</v>
      </c>
      <c r="DS20" s="118">
        <v>11015</v>
      </c>
      <c r="DT20" s="143">
        <v>19775</v>
      </c>
      <c r="DV20" s="43" t="s">
        <v>26</v>
      </c>
      <c r="DW20" s="142">
        <v>25311</v>
      </c>
      <c r="DX20" s="118">
        <v>18468</v>
      </c>
      <c r="DY20" s="143">
        <v>29617</v>
      </c>
      <c r="EA20" s="43" t="s">
        <v>26</v>
      </c>
      <c r="EB20" s="142">
        <v>6674</v>
      </c>
      <c r="EC20" s="118">
        <v>6070</v>
      </c>
      <c r="ED20" s="143">
        <v>13881</v>
      </c>
      <c r="EF20" s="43" t="s">
        <v>26</v>
      </c>
      <c r="EG20" s="142">
        <v>10194</v>
      </c>
      <c r="EH20" s="118">
        <v>5526</v>
      </c>
      <c r="EI20" s="143">
        <v>12481</v>
      </c>
      <c r="EK20" s="43" t="s">
        <v>26</v>
      </c>
      <c r="EL20" s="142">
        <v>3002</v>
      </c>
      <c r="EM20" s="118">
        <v>3356</v>
      </c>
      <c r="EN20" s="143">
        <v>11921</v>
      </c>
      <c r="EP20" s="43" t="s">
        <v>26</v>
      </c>
      <c r="EQ20" s="142">
        <v>8362</v>
      </c>
      <c r="ER20" s="118">
        <v>6293</v>
      </c>
      <c r="ES20" s="143">
        <v>13114</v>
      </c>
      <c r="EU20" s="43" t="s">
        <v>26</v>
      </c>
      <c r="EV20" s="142">
        <v>5652</v>
      </c>
      <c r="EW20" s="118">
        <v>5865</v>
      </c>
      <c r="EX20" s="143">
        <v>13704</v>
      </c>
      <c r="EZ20" s="43" t="s">
        <v>26</v>
      </c>
      <c r="FA20" s="142">
        <v>4554</v>
      </c>
      <c r="FB20" s="118">
        <v>3055</v>
      </c>
      <c r="FC20" s="143">
        <v>8932</v>
      </c>
      <c r="FE20" s="43" t="s">
        <v>26</v>
      </c>
      <c r="FF20" s="142">
        <v>1090</v>
      </c>
      <c r="FG20" s="118">
        <v>587</v>
      </c>
      <c r="FH20" s="143">
        <v>2271</v>
      </c>
      <c r="FJ20" s="43" t="s">
        <v>26</v>
      </c>
      <c r="FK20" s="142">
        <v>62</v>
      </c>
      <c r="FL20" s="118">
        <v>53</v>
      </c>
      <c r="FM20" s="143">
        <v>236</v>
      </c>
      <c r="FO20" s="43" t="s">
        <v>26</v>
      </c>
      <c r="FP20" s="142">
        <v>78449</v>
      </c>
      <c r="FQ20" s="118">
        <v>43492</v>
      </c>
      <c r="FR20" s="143">
        <v>95915</v>
      </c>
      <c r="FT20" s="43" t="s">
        <v>26</v>
      </c>
      <c r="FU20" s="142">
        <v>7355</v>
      </c>
      <c r="FV20" s="118">
        <v>4759</v>
      </c>
      <c r="FW20" s="143">
        <v>7484</v>
      </c>
      <c r="FY20" s="43" t="s">
        <v>26</v>
      </c>
      <c r="FZ20" s="142">
        <v>1306</v>
      </c>
      <c r="GA20" s="118">
        <v>1195</v>
      </c>
      <c r="GB20" s="143">
        <v>2175</v>
      </c>
    </row>
    <row r="21" spans="1:184" ht="15">
      <c r="A21" s="43" t="s">
        <v>27</v>
      </c>
      <c r="B21" s="142">
        <v>186901</v>
      </c>
      <c r="C21" s="118">
        <v>125420</v>
      </c>
      <c r="D21" s="143">
        <v>217310</v>
      </c>
      <c r="F21" s="43" t="s">
        <v>27</v>
      </c>
      <c r="G21" s="142">
        <v>243877</v>
      </c>
      <c r="H21" s="118">
        <v>294063</v>
      </c>
      <c r="I21" s="143">
        <v>536284</v>
      </c>
      <c r="K21" s="43" t="s">
        <v>27</v>
      </c>
      <c r="L21" s="142">
        <v>348930</v>
      </c>
      <c r="M21" s="118">
        <v>199379</v>
      </c>
      <c r="N21" s="143">
        <v>311887</v>
      </c>
      <c r="P21" s="43" t="s">
        <v>27</v>
      </c>
      <c r="Q21" s="142">
        <v>16387</v>
      </c>
      <c r="R21" s="118">
        <v>12297</v>
      </c>
      <c r="S21" s="143">
        <v>26153</v>
      </c>
      <c r="U21" s="43" t="s">
        <v>27</v>
      </c>
      <c r="V21" s="142">
        <v>336</v>
      </c>
      <c r="W21" s="118">
        <v>546</v>
      </c>
      <c r="X21" s="143">
        <v>1374</v>
      </c>
      <c r="Z21" s="43" t="s">
        <v>27</v>
      </c>
      <c r="AA21" s="142">
        <v>4369</v>
      </c>
      <c r="AB21" s="118">
        <v>2187</v>
      </c>
      <c r="AC21" s="143">
        <v>3982</v>
      </c>
      <c r="AE21" s="43" t="s">
        <v>27</v>
      </c>
      <c r="AF21" s="142">
        <v>7469</v>
      </c>
      <c r="AG21" s="118">
        <v>8891</v>
      </c>
      <c r="AH21" s="143">
        <v>18501</v>
      </c>
      <c r="AJ21" s="43" t="s">
        <v>27</v>
      </c>
      <c r="AK21" s="142">
        <v>524</v>
      </c>
      <c r="AL21" s="118">
        <v>2310</v>
      </c>
      <c r="AM21" s="143">
        <v>5354</v>
      </c>
      <c r="AO21" s="43" t="s">
        <v>27</v>
      </c>
      <c r="AP21" s="142">
        <v>1182</v>
      </c>
      <c r="AQ21" s="118">
        <v>6042</v>
      </c>
      <c r="AR21" s="143">
        <v>13994</v>
      </c>
      <c r="AT21" s="43" t="s">
        <v>27</v>
      </c>
      <c r="AU21" s="142">
        <v>1321</v>
      </c>
      <c r="AV21" s="118">
        <v>2925</v>
      </c>
      <c r="AW21" s="143">
        <v>6420</v>
      </c>
      <c r="AY21" s="43" t="s">
        <v>27</v>
      </c>
      <c r="AZ21" s="142">
        <v>1091</v>
      </c>
      <c r="BA21" s="118">
        <v>6092</v>
      </c>
      <c r="BB21" s="143">
        <v>14485</v>
      </c>
      <c r="BD21" s="43" t="s">
        <v>27</v>
      </c>
      <c r="BE21" s="142">
        <v>2493</v>
      </c>
      <c r="BF21" s="118">
        <v>1523</v>
      </c>
      <c r="BG21" s="143">
        <v>1693</v>
      </c>
      <c r="BI21" s="43" t="s">
        <v>27</v>
      </c>
      <c r="BJ21" s="142">
        <v>11056</v>
      </c>
      <c r="BK21" s="118">
        <v>6979</v>
      </c>
      <c r="BL21" s="143">
        <v>12247</v>
      </c>
      <c r="BN21" s="43" t="s">
        <v>27</v>
      </c>
      <c r="BO21" s="142">
        <v>561</v>
      </c>
      <c r="BP21" s="118">
        <v>212</v>
      </c>
      <c r="BQ21" s="143">
        <v>373</v>
      </c>
      <c r="BS21" s="43" t="s">
        <v>27</v>
      </c>
      <c r="BT21" s="142">
        <v>69</v>
      </c>
      <c r="BU21" s="118">
        <v>50</v>
      </c>
      <c r="BV21" s="143">
        <v>94</v>
      </c>
      <c r="BX21" s="43" t="s">
        <v>27</v>
      </c>
      <c r="BY21" s="142">
        <v>26213</v>
      </c>
      <c r="BZ21" s="118">
        <v>26650</v>
      </c>
      <c r="CA21" s="143">
        <v>73364</v>
      </c>
      <c r="CB21" s="30"/>
      <c r="CC21" s="43" t="s">
        <v>27</v>
      </c>
      <c r="CD21" s="142">
        <v>839</v>
      </c>
      <c r="CE21" s="118">
        <v>2834</v>
      </c>
      <c r="CF21" s="143">
        <v>9030</v>
      </c>
      <c r="CG21" s="30"/>
      <c r="CH21" s="43" t="s">
        <v>27</v>
      </c>
      <c r="CI21" s="142">
        <v>85</v>
      </c>
      <c r="CJ21" s="118">
        <v>46</v>
      </c>
      <c r="CK21" s="143">
        <v>83</v>
      </c>
      <c r="CL21" s="30"/>
      <c r="CM21" s="43" t="s">
        <v>27</v>
      </c>
      <c r="CN21" s="142">
        <v>45</v>
      </c>
      <c r="CO21" s="118">
        <v>30</v>
      </c>
      <c r="CP21" s="143">
        <v>52</v>
      </c>
      <c r="CR21" s="43" t="s">
        <v>27</v>
      </c>
      <c r="CS21" s="142">
        <v>110</v>
      </c>
      <c r="CT21" s="118">
        <v>52</v>
      </c>
      <c r="CU21" s="143">
        <v>82</v>
      </c>
      <c r="CW21" s="43" t="s">
        <v>27</v>
      </c>
      <c r="CX21" s="142">
        <v>69</v>
      </c>
      <c r="CY21" s="118">
        <v>53</v>
      </c>
      <c r="CZ21" s="143">
        <v>63</v>
      </c>
      <c r="DB21" s="43" t="s">
        <v>27</v>
      </c>
      <c r="DC21" s="142">
        <v>1348</v>
      </c>
      <c r="DD21" s="118">
        <v>919</v>
      </c>
      <c r="DE21" s="143">
        <v>1692</v>
      </c>
      <c r="DG21" s="43" t="s">
        <v>27</v>
      </c>
      <c r="DH21" s="142">
        <v>695</v>
      </c>
      <c r="DI21" s="118">
        <v>1878</v>
      </c>
      <c r="DJ21" s="143">
        <v>5080</v>
      </c>
      <c r="DL21" s="43" t="s">
        <v>27</v>
      </c>
      <c r="DM21" s="142">
        <v>124</v>
      </c>
      <c r="DN21" s="118">
        <v>80</v>
      </c>
      <c r="DO21" s="143">
        <v>179</v>
      </c>
      <c r="DQ21" s="43" t="s">
        <v>27</v>
      </c>
      <c r="DR21" s="142">
        <v>15982</v>
      </c>
      <c r="DS21" s="118">
        <v>13118</v>
      </c>
      <c r="DT21" s="143">
        <v>22816</v>
      </c>
      <c r="DV21" s="43" t="s">
        <v>27</v>
      </c>
      <c r="DW21" s="142">
        <v>34885</v>
      </c>
      <c r="DX21" s="118">
        <v>24817</v>
      </c>
      <c r="DY21" s="143">
        <v>40232</v>
      </c>
      <c r="EA21" s="43" t="s">
        <v>27</v>
      </c>
      <c r="EB21" s="142">
        <v>6784</v>
      </c>
      <c r="EC21" s="118">
        <v>5518</v>
      </c>
      <c r="ED21" s="143">
        <v>13681</v>
      </c>
      <c r="EF21" s="43" t="s">
        <v>27</v>
      </c>
      <c r="EG21" s="142">
        <v>10815</v>
      </c>
      <c r="EH21" s="118">
        <v>5590</v>
      </c>
      <c r="EI21" s="143">
        <v>12979</v>
      </c>
      <c r="EK21" s="43" t="s">
        <v>27</v>
      </c>
      <c r="EL21" s="142">
        <v>2629</v>
      </c>
      <c r="EM21" s="118">
        <v>2997</v>
      </c>
      <c r="EN21" s="143">
        <v>12643</v>
      </c>
      <c r="EP21" s="43" t="s">
        <v>27</v>
      </c>
      <c r="EQ21" s="142">
        <v>9072</v>
      </c>
      <c r="ER21" s="118">
        <v>6456</v>
      </c>
      <c r="ES21" s="143">
        <v>13886</v>
      </c>
      <c r="EU21" s="43" t="s">
        <v>27</v>
      </c>
      <c r="EV21" s="142">
        <v>5670</v>
      </c>
      <c r="EW21" s="118">
        <v>5758</v>
      </c>
      <c r="EX21" s="143">
        <v>14169</v>
      </c>
      <c r="EZ21" s="43" t="s">
        <v>27</v>
      </c>
      <c r="FA21" s="142">
        <v>4826</v>
      </c>
      <c r="FB21" s="118">
        <v>3031</v>
      </c>
      <c r="FC21" s="143">
        <v>9584</v>
      </c>
      <c r="FE21" s="43" t="s">
        <v>27</v>
      </c>
      <c r="FF21" s="142">
        <v>1054</v>
      </c>
      <c r="FG21" s="118">
        <v>521</v>
      </c>
      <c r="FH21" s="143">
        <v>2086</v>
      </c>
      <c r="FJ21" s="43" t="s">
        <v>27</v>
      </c>
      <c r="FK21" s="142">
        <v>51</v>
      </c>
      <c r="FL21" s="118">
        <v>46</v>
      </c>
      <c r="FM21" s="143">
        <v>236</v>
      </c>
      <c r="FO21" s="43" t="s">
        <v>27</v>
      </c>
      <c r="FP21" s="142">
        <v>87809</v>
      </c>
      <c r="FQ21" s="118">
        <v>44947</v>
      </c>
      <c r="FR21" s="143">
        <v>100268</v>
      </c>
      <c r="FT21" s="43" t="s">
        <v>27</v>
      </c>
      <c r="FU21" s="142">
        <v>9630</v>
      </c>
      <c r="FV21" s="118">
        <v>6169</v>
      </c>
      <c r="FW21" s="143">
        <v>9245</v>
      </c>
      <c r="FY21" s="43" t="s">
        <v>27</v>
      </c>
      <c r="FZ21" s="142">
        <v>1182</v>
      </c>
      <c r="GA21" s="118">
        <v>1089</v>
      </c>
      <c r="GB21" s="143">
        <v>2029.9999999999998</v>
      </c>
    </row>
    <row r="22" spans="1:184" ht="15">
      <c r="A22" s="43" t="s">
        <v>28</v>
      </c>
      <c r="B22" s="142">
        <v>155978</v>
      </c>
      <c r="C22" s="118">
        <v>126321</v>
      </c>
      <c r="D22" s="143">
        <v>246492</v>
      </c>
      <c r="F22" s="43" t="s">
        <v>28</v>
      </c>
      <c r="G22" s="142">
        <v>185630</v>
      </c>
      <c r="H22" s="118">
        <v>256498</v>
      </c>
      <c r="I22" s="143">
        <v>571884</v>
      </c>
      <c r="K22" s="43" t="s">
        <v>28</v>
      </c>
      <c r="L22" s="142">
        <v>286268</v>
      </c>
      <c r="M22" s="118">
        <v>200340</v>
      </c>
      <c r="N22" s="143">
        <v>362056</v>
      </c>
      <c r="P22" s="43" t="s">
        <v>28</v>
      </c>
      <c r="Q22" s="142">
        <v>11061</v>
      </c>
      <c r="R22" s="118">
        <v>9790</v>
      </c>
      <c r="S22" s="143">
        <v>25276</v>
      </c>
      <c r="U22" s="43" t="s">
        <v>28</v>
      </c>
      <c r="V22" s="142">
        <v>205</v>
      </c>
      <c r="W22" s="118">
        <v>400</v>
      </c>
      <c r="X22" s="143">
        <v>1387</v>
      </c>
      <c r="Z22" s="43" t="s">
        <v>28</v>
      </c>
      <c r="AA22" s="142">
        <v>1987</v>
      </c>
      <c r="AB22" s="118">
        <v>1354</v>
      </c>
      <c r="AC22" s="143">
        <v>3900</v>
      </c>
      <c r="AE22" s="43" t="s">
        <v>28</v>
      </c>
      <c r="AF22" s="142">
        <v>5639</v>
      </c>
      <c r="AG22" s="118">
        <v>8307</v>
      </c>
      <c r="AH22" s="143">
        <v>24525</v>
      </c>
      <c r="AJ22" s="43" t="s">
        <v>28</v>
      </c>
      <c r="AK22" s="142">
        <v>181</v>
      </c>
      <c r="AL22" s="118">
        <v>1519</v>
      </c>
      <c r="AM22" s="143">
        <v>5106</v>
      </c>
      <c r="AO22" s="43" t="s">
        <v>28</v>
      </c>
      <c r="AP22" s="142">
        <v>349</v>
      </c>
      <c r="AQ22" s="118">
        <v>3728</v>
      </c>
      <c r="AR22" s="143">
        <v>13108</v>
      </c>
      <c r="AT22" s="43" t="s">
        <v>28</v>
      </c>
      <c r="AU22" s="142">
        <v>685</v>
      </c>
      <c r="AV22" s="118">
        <v>1946</v>
      </c>
      <c r="AW22" s="143">
        <v>6024</v>
      </c>
      <c r="AY22" s="43" t="s">
        <v>28</v>
      </c>
      <c r="AZ22" s="142">
        <v>200</v>
      </c>
      <c r="BA22" s="118">
        <v>3870</v>
      </c>
      <c r="BB22" s="143">
        <v>13650</v>
      </c>
      <c r="BD22" s="43" t="s">
        <v>28</v>
      </c>
      <c r="BE22" s="142">
        <v>1333</v>
      </c>
      <c r="BF22" s="118">
        <v>900</v>
      </c>
      <c r="BG22" s="143">
        <v>1430</v>
      </c>
      <c r="BI22" s="43" t="s">
        <v>28</v>
      </c>
      <c r="BJ22" s="142">
        <v>7856</v>
      </c>
      <c r="BK22" s="118">
        <v>5857</v>
      </c>
      <c r="BL22" s="143">
        <v>12220</v>
      </c>
      <c r="BN22" s="43" t="s">
        <v>28</v>
      </c>
      <c r="BO22" s="142">
        <v>166</v>
      </c>
      <c r="BP22" s="118">
        <v>128</v>
      </c>
      <c r="BQ22" s="143">
        <v>252</v>
      </c>
      <c r="BS22" s="43" t="s">
        <v>28</v>
      </c>
      <c r="BT22" s="142">
        <v>605</v>
      </c>
      <c r="BU22" s="118">
        <v>401</v>
      </c>
      <c r="BV22" s="143">
        <v>881</v>
      </c>
      <c r="BX22" s="43" t="s">
        <v>28</v>
      </c>
      <c r="BY22" s="142">
        <v>14867</v>
      </c>
      <c r="BZ22" s="118">
        <v>19267</v>
      </c>
      <c r="CA22" s="143">
        <v>69422</v>
      </c>
      <c r="CB22" s="30"/>
      <c r="CC22" s="43" t="s">
        <v>28</v>
      </c>
      <c r="CD22" s="142">
        <v>611</v>
      </c>
      <c r="CE22" s="118">
        <v>2154</v>
      </c>
      <c r="CF22" s="143">
        <v>8579</v>
      </c>
      <c r="CG22" s="30"/>
      <c r="CH22" s="43" t="s">
        <v>28</v>
      </c>
      <c r="CI22" s="142">
        <v>63</v>
      </c>
      <c r="CJ22" s="118">
        <v>43</v>
      </c>
      <c r="CK22" s="143">
        <v>84</v>
      </c>
      <c r="CL22" s="30"/>
      <c r="CM22" s="43" t="s">
        <v>28</v>
      </c>
      <c r="CN22" s="142">
        <v>36</v>
      </c>
      <c r="CO22" s="118">
        <v>30</v>
      </c>
      <c r="CP22" s="143">
        <v>63</v>
      </c>
      <c r="CR22" s="43" t="s">
        <v>28</v>
      </c>
      <c r="CS22" s="142">
        <v>101</v>
      </c>
      <c r="CT22" s="118">
        <v>49</v>
      </c>
      <c r="CU22" s="143">
        <v>97</v>
      </c>
      <c r="CW22" s="43" t="s">
        <v>28</v>
      </c>
      <c r="CX22" s="142">
        <v>66</v>
      </c>
      <c r="CY22" s="118">
        <v>51</v>
      </c>
      <c r="CZ22" s="143">
        <v>61</v>
      </c>
      <c r="DB22" s="43" t="s">
        <v>28</v>
      </c>
      <c r="DC22" s="142">
        <v>1040</v>
      </c>
      <c r="DD22" s="118">
        <v>876</v>
      </c>
      <c r="DE22" s="143">
        <v>1855</v>
      </c>
      <c r="DG22" s="43" t="s">
        <v>28</v>
      </c>
      <c r="DH22" s="142">
        <v>394</v>
      </c>
      <c r="DI22" s="118">
        <v>1215</v>
      </c>
      <c r="DJ22" s="143">
        <v>4756</v>
      </c>
      <c r="DL22" s="43" t="s">
        <v>28</v>
      </c>
      <c r="DM22" s="142">
        <v>61</v>
      </c>
      <c r="DN22" s="118">
        <v>53</v>
      </c>
      <c r="DO22" s="143">
        <v>122</v>
      </c>
      <c r="DQ22" s="43" t="s">
        <v>28</v>
      </c>
      <c r="DR22" s="142">
        <v>13162</v>
      </c>
      <c r="DS22" s="118">
        <v>12349</v>
      </c>
      <c r="DT22" s="143">
        <v>25511</v>
      </c>
      <c r="DV22" s="43" t="s">
        <v>28</v>
      </c>
      <c r="DW22" s="142">
        <v>31755</v>
      </c>
      <c r="DX22" s="118">
        <v>28150</v>
      </c>
      <c r="DY22" s="143">
        <v>55696</v>
      </c>
      <c r="EA22" s="43" t="s">
        <v>28</v>
      </c>
      <c r="EB22" s="142">
        <v>3540</v>
      </c>
      <c r="EC22" s="118">
        <v>3937</v>
      </c>
      <c r="ED22" s="143">
        <v>12151</v>
      </c>
      <c r="EF22" s="43" t="s">
        <v>28</v>
      </c>
      <c r="EG22" s="142">
        <v>7640</v>
      </c>
      <c r="EH22" s="118">
        <v>4422</v>
      </c>
      <c r="EI22" s="143">
        <v>12594</v>
      </c>
      <c r="EK22" s="43" t="s">
        <v>28</v>
      </c>
      <c r="EL22" s="142">
        <v>1886</v>
      </c>
      <c r="EM22" s="118">
        <v>1970</v>
      </c>
      <c r="EN22" s="143">
        <v>10680</v>
      </c>
      <c r="EP22" s="43" t="s">
        <v>28</v>
      </c>
      <c r="EQ22" s="142">
        <v>5046</v>
      </c>
      <c r="ER22" s="118">
        <v>5160</v>
      </c>
      <c r="ES22" s="143">
        <v>13581</v>
      </c>
      <c r="EU22" s="43" t="s">
        <v>28</v>
      </c>
      <c r="EV22" s="142">
        <v>4215</v>
      </c>
      <c r="EW22" s="118">
        <v>4684</v>
      </c>
      <c r="EX22" s="143">
        <v>13993</v>
      </c>
      <c r="EZ22" s="43" t="s">
        <v>28</v>
      </c>
      <c r="FA22" s="142">
        <v>2034</v>
      </c>
      <c r="FB22" s="118">
        <v>1992</v>
      </c>
      <c r="FC22" s="143">
        <v>8312</v>
      </c>
      <c r="FE22" s="43" t="s">
        <v>28</v>
      </c>
      <c r="FF22" s="142">
        <v>780</v>
      </c>
      <c r="FG22" s="118">
        <v>312</v>
      </c>
      <c r="FH22" s="143">
        <v>1350</v>
      </c>
      <c r="FJ22" s="43" t="s">
        <v>28</v>
      </c>
      <c r="FK22" s="142">
        <v>50</v>
      </c>
      <c r="FL22" s="118">
        <v>36</v>
      </c>
      <c r="FM22" s="143">
        <v>186</v>
      </c>
      <c r="FO22" s="43" t="s">
        <v>28</v>
      </c>
      <c r="FP22" s="142">
        <v>73218</v>
      </c>
      <c r="FQ22" s="118">
        <v>41159</v>
      </c>
      <c r="FR22" s="143">
        <v>97709</v>
      </c>
      <c r="FT22" s="43" t="s">
        <v>28</v>
      </c>
      <c r="FU22" s="142">
        <v>8816</v>
      </c>
      <c r="FV22" s="118">
        <v>6440</v>
      </c>
      <c r="FW22" s="143">
        <v>10677</v>
      </c>
      <c r="FY22" s="43" t="s">
        <v>28</v>
      </c>
      <c r="FZ22" s="142">
        <v>600</v>
      </c>
      <c r="GA22" s="118">
        <v>690</v>
      </c>
      <c r="GB22" s="143">
        <v>1687</v>
      </c>
    </row>
    <row r="23" spans="1:184" ht="15">
      <c r="A23" s="43" t="s">
        <v>29</v>
      </c>
      <c r="B23" s="142">
        <v>231239</v>
      </c>
      <c r="C23" s="118">
        <v>154304</v>
      </c>
      <c r="D23" s="143">
        <v>272999</v>
      </c>
      <c r="F23" s="43" t="s">
        <v>29</v>
      </c>
      <c r="G23" s="142">
        <v>381902</v>
      </c>
      <c r="H23" s="118">
        <v>412586</v>
      </c>
      <c r="I23" s="143">
        <v>756246</v>
      </c>
      <c r="K23" s="43" t="s">
        <v>29</v>
      </c>
      <c r="L23" s="142">
        <v>402186</v>
      </c>
      <c r="M23" s="118">
        <v>233894</v>
      </c>
      <c r="N23" s="143">
        <v>372385</v>
      </c>
      <c r="P23" s="43" t="s">
        <v>29</v>
      </c>
      <c r="Q23" s="142">
        <v>13118</v>
      </c>
      <c r="R23" s="118">
        <v>10445</v>
      </c>
      <c r="S23" s="143">
        <v>26377</v>
      </c>
      <c r="U23" s="43" t="s">
        <v>29</v>
      </c>
      <c r="V23" s="142">
        <v>222</v>
      </c>
      <c r="W23" s="118">
        <v>379</v>
      </c>
      <c r="X23" s="143">
        <v>1327</v>
      </c>
      <c r="Z23" s="43" t="s">
        <v>29</v>
      </c>
      <c r="AA23" s="142">
        <v>1639</v>
      </c>
      <c r="AB23" s="118">
        <v>1068</v>
      </c>
      <c r="AC23" s="143">
        <v>2452</v>
      </c>
      <c r="AE23" s="43" t="s">
        <v>29</v>
      </c>
      <c r="AF23" s="142">
        <v>6886</v>
      </c>
      <c r="AG23" s="118">
        <v>7758</v>
      </c>
      <c r="AH23" s="143">
        <v>22604</v>
      </c>
      <c r="AJ23" s="43" t="s">
        <v>29</v>
      </c>
      <c r="AK23" s="142">
        <v>193</v>
      </c>
      <c r="AL23" s="118">
        <v>1393</v>
      </c>
      <c r="AM23" s="143">
        <v>4601</v>
      </c>
      <c r="AO23" s="43" t="s">
        <v>29</v>
      </c>
      <c r="AP23" s="142">
        <v>476</v>
      </c>
      <c r="AQ23" s="118">
        <v>3354</v>
      </c>
      <c r="AR23" s="143">
        <v>11842</v>
      </c>
      <c r="AT23" s="43" t="s">
        <v>29</v>
      </c>
      <c r="AU23" s="142">
        <v>736</v>
      </c>
      <c r="AV23" s="118">
        <v>1803</v>
      </c>
      <c r="AW23" s="143">
        <v>5406</v>
      </c>
      <c r="AY23" s="43" t="s">
        <v>29</v>
      </c>
      <c r="AZ23" s="142">
        <v>225</v>
      </c>
      <c r="BA23" s="118">
        <v>3522</v>
      </c>
      <c r="BB23" s="143">
        <v>12312</v>
      </c>
      <c r="BD23" s="43" t="s">
        <v>29</v>
      </c>
      <c r="BE23" s="142">
        <v>1502</v>
      </c>
      <c r="BF23" s="118">
        <v>788</v>
      </c>
      <c r="BG23" s="143">
        <v>1242</v>
      </c>
      <c r="BI23" s="43" t="s">
        <v>29</v>
      </c>
      <c r="BJ23" s="142">
        <v>10556</v>
      </c>
      <c r="BK23" s="118">
        <v>5756</v>
      </c>
      <c r="BL23" s="143">
        <v>10946</v>
      </c>
      <c r="BN23" s="43" t="s">
        <v>29</v>
      </c>
      <c r="BO23" s="142">
        <v>1999</v>
      </c>
      <c r="BP23" s="118">
        <v>824</v>
      </c>
      <c r="BQ23" s="143">
        <v>1278</v>
      </c>
      <c r="BS23" s="43" t="s">
        <v>29</v>
      </c>
      <c r="BT23" s="142">
        <v>506</v>
      </c>
      <c r="BU23" s="118">
        <v>414</v>
      </c>
      <c r="BV23" s="143">
        <v>790</v>
      </c>
      <c r="BX23" s="43" t="s">
        <v>29</v>
      </c>
      <c r="BY23" s="142">
        <v>25668</v>
      </c>
      <c r="BZ23" s="118">
        <v>20731</v>
      </c>
      <c r="CA23" s="143">
        <v>67446</v>
      </c>
      <c r="CB23" s="30"/>
      <c r="CC23" s="43" t="s">
        <v>29</v>
      </c>
      <c r="CD23" s="142">
        <v>825</v>
      </c>
      <c r="CE23" s="118">
        <v>2162</v>
      </c>
      <c r="CF23" s="143">
        <v>8466</v>
      </c>
      <c r="CG23" s="30"/>
      <c r="CH23" s="43" t="s">
        <v>29</v>
      </c>
      <c r="CI23" s="142">
        <v>78</v>
      </c>
      <c r="CJ23" s="118">
        <v>44</v>
      </c>
      <c r="CK23" s="143">
        <v>81</v>
      </c>
      <c r="CL23" s="30"/>
      <c r="CM23" s="43" t="s">
        <v>29</v>
      </c>
      <c r="CN23" s="142">
        <v>47</v>
      </c>
      <c r="CO23" s="118">
        <v>32</v>
      </c>
      <c r="CP23" s="143">
        <v>60</v>
      </c>
      <c r="CR23" s="43" t="s">
        <v>29</v>
      </c>
      <c r="CS23" s="142">
        <v>96</v>
      </c>
      <c r="CT23" s="118">
        <v>51</v>
      </c>
      <c r="CU23" s="143">
        <v>94</v>
      </c>
      <c r="CW23" s="43" t="s">
        <v>29</v>
      </c>
      <c r="CX23" s="142">
        <v>69</v>
      </c>
      <c r="CY23" s="118">
        <v>53</v>
      </c>
      <c r="CZ23" s="143">
        <v>63</v>
      </c>
      <c r="DB23" s="43" t="s">
        <v>29</v>
      </c>
      <c r="DC23" s="142">
        <v>1260</v>
      </c>
      <c r="DD23" s="118">
        <v>858</v>
      </c>
      <c r="DE23" s="143">
        <v>1695</v>
      </c>
      <c r="DG23" s="43" t="s">
        <v>29</v>
      </c>
      <c r="DH23" s="142">
        <v>310</v>
      </c>
      <c r="DI23" s="118">
        <v>1069</v>
      </c>
      <c r="DJ23" s="143">
        <v>4454</v>
      </c>
      <c r="DL23" s="43" t="s">
        <v>29</v>
      </c>
      <c r="DM23" s="142">
        <v>72</v>
      </c>
      <c r="DN23" s="118">
        <v>52</v>
      </c>
      <c r="DO23" s="143">
        <v>114</v>
      </c>
      <c r="DQ23" s="43" t="s">
        <v>29</v>
      </c>
      <c r="DR23" s="142">
        <v>19401</v>
      </c>
      <c r="DS23" s="118">
        <v>14523</v>
      </c>
      <c r="DT23" s="143">
        <v>27037</v>
      </c>
      <c r="DV23" s="43" t="s">
        <v>29</v>
      </c>
      <c r="DW23" s="142">
        <v>46736</v>
      </c>
      <c r="DX23" s="118">
        <v>33655</v>
      </c>
      <c r="DY23" s="143">
        <v>58857</v>
      </c>
      <c r="EA23" s="43" t="s">
        <v>29</v>
      </c>
      <c r="EB23" s="142">
        <v>3877</v>
      </c>
      <c r="EC23" s="118">
        <v>3752</v>
      </c>
      <c r="ED23" s="143">
        <v>10198</v>
      </c>
      <c r="EF23" s="43" t="s">
        <v>29</v>
      </c>
      <c r="EG23" s="142">
        <v>10321</v>
      </c>
      <c r="EH23" s="118">
        <v>4401</v>
      </c>
      <c r="EI23" s="143">
        <v>11962</v>
      </c>
      <c r="EK23" s="43" t="s">
        <v>29</v>
      </c>
      <c r="EL23" s="142">
        <v>2048</v>
      </c>
      <c r="EM23" s="118">
        <v>1707</v>
      </c>
      <c r="EN23" s="143">
        <v>10960</v>
      </c>
      <c r="EP23" s="43" t="s">
        <v>29</v>
      </c>
      <c r="EQ23" s="142">
        <v>5010</v>
      </c>
      <c r="ER23" s="118">
        <v>4852</v>
      </c>
      <c r="ES23" s="143">
        <v>11482</v>
      </c>
      <c r="EU23" s="43" t="s">
        <v>29</v>
      </c>
      <c r="EV23" s="142">
        <v>4988</v>
      </c>
      <c r="EW23" s="118">
        <v>4482</v>
      </c>
      <c r="EX23" s="143">
        <v>13430</v>
      </c>
      <c r="EZ23" s="43" t="s">
        <v>29</v>
      </c>
      <c r="FA23" s="142">
        <v>1843</v>
      </c>
      <c r="FB23" s="118">
        <v>2176</v>
      </c>
      <c r="FC23" s="143">
        <v>7813</v>
      </c>
      <c r="FE23" s="43" t="s">
        <v>29</v>
      </c>
      <c r="FF23" s="142">
        <v>895</v>
      </c>
      <c r="FG23" s="118">
        <v>304</v>
      </c>
      <c r="FH23" s="143">
        <v>1383</v>
      </c>
      <c r="FJ23" s="43" t="s">
        <v>29</v>
      </c>
      <c r="FK23" s="142">
        <v>53</v>
      </c>
      <c r="FL23" s="118">
        <v>45</v>
      </c>
      <c r="FM23" s="143">
        <v>221</v>
      </c>
      <c r="FO23" s="43" t="s">
        <v>29</v>
      </c>
      <c r="FP23" s="142">
        <v>106391</v>
      </c>
      <c r="FQ23" s="118">
        <v>49007</v>
      </c>
      <c r="FR23" s="143">
        <v>100746</v>
      </c>
      <c r="FT23" s="43" t="s">
        <v>29</v>
      </c>
      <c r="FU23" s="142">
        <v>13242</v>
      </c>
      <c r="FV23" s="118">
        <v>8135.9999999999991</v>
      </c>
      <c r="FW23" s="143">
        <v>12008</v>
      </c>
      <c r="FY23" s="43" t="s">
        <v>29</v>
      </c>
      <c r="FZ23" s="142">
        <v>616</v>
      </c>
      <c r="GA23" s="118">
        <v>601</v>
      </c>
      <c r="GB23" s="143">
        <v>1503</v>
      </c>
    </row>
    <row r="24" spans="1:184" ht="15">
      <c r="A24" s="43" t="s">
        <v>30</v>
      </c>
      <c r="B24" s="142">
        <v>280057</v>
      </c>
      <c r="C24" s="118">
        <v>179590</v>
      </c>
      <c r="D24" s="143">
        <v>308050</v>
      </c>
      <c r="F24" s="43" t="s">
        <v>30</v>
      </c>
      <c r="G24" s="142">
        <v>419174</v>
      </c>
      <c r="H24" s="118">
        <v>403878</v>
      </c>
      <c r="I24" s="143">
        <v>782724</v>
      </c>
      <c r="K24" s="43" t="s">
        <v>30</v>
      </c>
      <c r="L24" s="142">
        <v>491675</v>
      </c>
      <c r="M24" s="118">
        <v>273731</v>
      </c>
      <c r="N24" s="143">
        <v>427483</v>
      </c>
      <c r="P24" s="43" t="s">
        <v>30</v>
      </c>
      <c r="Q24" s="142">
        <v>14855</v>
      </c>
      <c r="R24" s="118">
        <v>11810</v>
      </c>
      <c r="S24" s="143">
        <v>28424</v>
      </c>
      <c r="U24" s="43" t="s">
        <v>30</v>
      </c>
      <c r="V24" s="142">
        <v>225</v>
      </c>
      <c r="W24" s="118">
        <v>311</v>
      </c>
      <c r="X24" s="143">
        <v>1221</v>
      </c>
      <c r="Z24" s="43" t="s">
        <v>30</v>
      </c>
      <c r="AA24" s="142">
        <v>1596</v>
      </c>
      <c r="AB24" s="118">
        <v>1072</v>
      </c>
      <c r="AC24" s="143">
        <v>2478</v>
      </c>
      <c r="AE24" s="43" t="s">
        <v>30</v>
      </c>
      <c r="AF24" s="142">
        <v>7011</v>
      </c>
      <c r="AG24" s="118">
        <v>7054</v>
      </c>
      <c r="AH24" s="143">
        <v>21281</v>
      </c>
      <c r="AJ24" s="43" t="s">
        <v>30</v>
      </c>
      <c r="AK24" s="142">
        <v>232</v>
      </c>
      <c r="AL24" s="118">
        <v>1188</v>
      </c>
      <c r="AM24" s="143">
        <v>4111</v>
      </c>
      <c r="AO24" s="43" t="s">
        <v>30</v>
      </c>
      <c r="AP24" s="142">
        <v>500</v>
      </c>
      <c r="AQ24" s="118">
        <v>2791</v>
      </c>
      <c r="AR24" s="143">
        <v>10822</v>
      </c>
      <c r="AT24" s="43" t="s">
        <v>30</v>
      </c>
      <c r="AU24" s="142">
        <v>840</v>
      </c>
      <c r="AV24" s="118">
        <v>1604</v>
      </c>
      <c r="AW24" s="143">
        <v>4836</v>
      </c>
      <c r="AY24" s="43" t="s">
        <v>30</v>
      </c>
      <c r="AZ24" s="142">
        <v>253</v>
      </c>
      <c r="BA24" s="118">
        <v>2907</v>
      </c>
      <c r="BB24" s="143">
        <v>11011</v>
      </c>
      <c r="BD24" s="43" t="s">
        <v>30</v>
      </c>
      <c r="BE24" s="142">
        <v>1227</v>
      </c>
      <c r="BF24" s="118">
        <v>866</v>
      </c>
      <c r="BG24" s="143">
        <v>1340</v>
      </c>
      <c r="BI24" s="43" t="s">
        <v>30</v>
      </c>
      <c r="BJ24" s="142">
        <v>12382</v>
      </c>
      <c r="BK24" s="118">
        <v>6435</v>
      </c>
      <c r="BL24" s="143">
        <v>11833</v>
      </c>
      <c r="BN24" s="43" t="s">
        <v>30</v>
      </c>
      <c r="BO24" s="142">
        <v>4401</v>
      </c>
      <c r="BP24" s="118">
        <v>1245</v>
      </c>
      <c r="BQ24" s="143">
        <v>2403</v>
      </c>
      <c r="BS24" s="43" t="s">
        <v>30</v>
      </c>
      <c r="BT24" s="142">
        <v>726</v>
      </c>
      <c r="BU24" s="118">
        <v>533</v>
      </c>
      <c r="BV24" s="143">
        <v>355</v>
      </c>
      <c r="BX24" s="43" t="s">
        <v>30</v>
      </c>
      <c r="BY24" s="142">
        <v>47375</v>
      </c>
      <c r="BZ24" s="118">
        <v>25009</v>
      </c>
      <c r="CA24" s="143">
        <v>69358</v>
      </c>
      <c r="CB24" s="30"/>
      <c r="CC24" s="43" t="s">
        <v>30</v>
      </c>
      <c r="CD24" s="142">
        <v>824</v>
      </c>
      <c r="CE24" s="118">
        <v>1941</v>
      </c>
      <c r="CF24" s="143">
        <v>7827</v>
      </c>
      <c r="CG24" s="30"/>
      <c r="CH24" s="43" t="s">
        <v>30</v>
      </c>
      <c r="CI24" s="142">
        <v>79</v>
      </c>
      <c r="CJ24" s="118">
        <v>43</v>
      </c>
      <c r="CK24" s="143">
        <v>81</v>
      </c>
      <c r="CL24" s="30"/>
      <c r="CM24" s="43" t="s">
        <v>30</v>
      </c>
      <c r="CN24" s="142">
        <v>45</v>
      </c>
      <c r="CO24" s="118">
        <v>30</v>
      </c>
      <c r="CP24" s="143">
        <v>59</v>
      </c>
      <c r="CR24" s="43" t="s">
        <v>30</v>
      </c>
      <c r="CS24" s="142">
        <v>122</v>
      </c>
      <c r="CT24" s="118">
        <v>53</v>
      </c>
      <c r="CU24" s="143">
        <v>100</v>
      </c>
      <c r="CW24" s="43" t="s">
        <v>30</v>
      </c>
      <c r="CX24" s="142">
        <v>67</v>
      </c>
      <c r="CY24" s="118">
        <v>51</v>
      </c>
      <c r="CZ24" s="143">
        <v>61</v>
      </c>
      <c r="DB24" s="43" t="s">
        <v>30</v>
      </c>
      <c r="DC24" s="142">
        <v>1766</v>
      </c>
      <c r="DD24" s="118">
        <v>1292</v>
      </c>
      <c r="DE24" s="143">
        <v>2439</v>
      </c>
      <c r="DG24" s="43" t="s">
        <v>30</v>
      </c>
      <c r="DH24" s="142">
        <v>266</v>
      </c>
      <c r="DI24" s="118">
        <v>801</v>
      </c>
      <c r="DJ24" s="143">
        <v>4015</v>
      </c>
      <c r="DL24" s="43" t="s">
        <v>30</v>
      </c>
      <c r="DM24" s="142">
        <v>67</v>
      </c>
      <c r="DN24" s="118">
        <v>49</v>
      </c>
      <c r="DO24" s="143">
        <v>107</v>
      </c>
      <c r="DQ24" s="43" t="s">
        <v>30</v>
      </c>
      <c r="DR24" s="142">
        <v>24484</v>
      </c>
      <c r="DS24" s="118">
        <v>18902</v>
      </c>
      <c r="DT24" s="143">
        <v>34426</v>
      </c>
      <c r="DV24" s="43" t="s">
        <v>30</v>
      </c>
      <c r="DW24" s="142">
        <v>48047</v>
      </c>
      <c r="DX24" s="118">
        <v>33280</v>
      </c>
      <c r="DY24" s="143">
        <v>59296</v>
      </c>
      <c r="EA24" s="43" t="s">
        <v>30</v>
      </c>
      <c r="EB24" s="142">
        <v>5711</v>
      </c>
      <c r="EC24" s="118">
        <v>3972</v>
      </c>
      <c r="ED24" s="143">
        <v>10033</v>
      </c>
      <c r="EF24" s="43" t="s">
        <v>30</v>
      </c>
      <c r="EG24" s="142">
        <v>15117</v>
      </c>
      <c r="EH24" s="118">
        <v>5111</v>
      </c>
      <c r="EI24" s="143">
        <v>11641</v>
      </c>
      <c r="EK24" s="43" t="s">
        <v>30</v>
      </c>
      <c r="EL24" s="142">
        <v>1784</v>
      </c>
      <c r="EM24" s="118">
        <v>1397</v>
      </c>
      <c r="EN24" s="143">
        <v>9955</v>
      </c>
      <c r="EP24" s="43" t="s">
        <v>30</v>
      </c>
      <c r="EQ24" s="142">
        <v>4661</v>
      </c>
      <c r="ER24" s="118">
        <v>4397</v>
      </c>
      <c r="ES24" s="143">
        <v>10704</v>
      </c>
      <c r="EU24" s="43" t="s">
        <v>30</v>
      </c>
      <c r="EV24" s="142">
        <v>4666</v>
      </c>
      <c r="EW24" s="118">
        <v>4032</v>
      </c>
      <c r="EX24" s="143">
        <v>12326</v>
      </c>
      <c r="EZ24" s="43" t="s">
        <v>30</v>
      </c>
      <c r="FA24" s="142">
        <v>1623</v>
      </c>
      <c r="FB24" s="118">
        <v>1494</v>
      </c>
      <c r="FC24" s="143">
        <v>6975</v>
      </c>
      <c r="FE24" s="43" t="s">
        <v>30</v>
      </c>
      <c r="FF24" s="142">
        <v>804</v>
      </c>
      <c r="FG24" s="118">
        <v>303</v>
      </c>
      <c r="FH24" s="143">
        <v>1316</v>
      </c>
      <c r="FJ24" s="43" t="s">
        <v>30</v>
      </c>
      <c r="FK24" s="142">
        <v>45</v>
      </c>
      <c r="FL24" s="118">
        <v>35</v>
      </c>
      <c r="FM24" s="143">
        <v>197</v>
      </c>
      <c r="FO24" s="43" t="s">
        <v>30</v>
      </c>
      <c r="FP24" s="142">
        <v>133897</v>
      </c>
      <c r="FQ24" s="118">
        <v>62344</v>
      </c>
      <c r="FR24" s="143">
        <v>115558</v>
      </c>
      <c r="FT24" s="43" t="s">
        <v>30</v>
      </c>
      <c r="FU24" s="142">
        <v>16977</v>
      </c>
      <c r="FV24" s="118">
        <v>11833</v>
      </c>
      <c r="FW24" s="143">
        <v>19270</v>
      </c>
      <c r="FY24" s="43" t="s">
        <v>30</v>
      </c>
      <c r="FZ24" s="142">
        <v>783</v>
      </c>
      <c r="GA24" s="118">
        <v>678</v>
      </c>
      <c r="GB24" s="143">
        <v>1621</v>
      </c>
    </row>
    <row r="25" spans="1:184" ht="15">
      <c r="A25" s="43" t="s">
        <v>31</v>
      </c>
      <c r="B25" s="117">
        <v>290290</v>
      </c>
      <c r="C25" s="118">
        <v>207215</v>
      </c>
      <c r="D25" s="119">
        <v>327398</v>
      </c>
      <c r="F25" s="43" t="s">
        <v>31</v>
      </c>
      <c r="G25" s="117">
        <v>484563</v>
      </c>
      <c r="H25" s="118">
        <v>472618</v>
      </c>
      <c r="I25" s="119">
        <v>828685</v>
      </c>
      <c r="K25" s="43" t="s">
        <v>31</v>
      </c>
      <c r="L25" s="117">
        <v>509094</v>
      </c>
      <c r="M25" s="118">
        <v>311970</v>
      </c>
      <c r="N25" s="119">
        <v>452897</v>
      </c>
      <c r="P25" s="43" t="s">
        <v>31</v>
      </c>
      <c r="Q25" s="117">
        <v>13074</v>
      </c>
      <c r="R25" s="118">
        <v>11564</v>
      </c>
      <c r="S25" s="119">
        <v>27235</v>
      </c>
      <c r="U25" s="43" t="s">
        <v>31</v>
      </c>
      <c r="V25" s="117">
        <v>190</v>
      </c>
      <c r="W25" s="118">
        <v>334</v>
      </c>
      <c r="X25" s="119">
        <v>1255</v>
      </c>
      <c r="Z25" s="43" t="s">
        <v>31</v>
      </c>
      <c r="AA25" s="117">
        <v>1489</v>
      </c>
      <c r="AB25" s="118">
        <v>1136</v>
      </c>
      <c r="AC25" s="119">
        <v>2615</v>
      </c>
      <c r="AE25" s="43" t="s">
        <v>31</v>
      </c>
      <c r="AF25" s="117">
        <v>7473</v>
      </c>
      <c r="AG25" s="118">
        <v>7856</v>
      </c>
      <c r="AH25" s="119">
        <v>22505</v>
      </c>
      <c r="AJ25" s="43" t="s">
        <v>31</v>
      </c>
      <c r="AK25" s="117">
        <v>163</v>
      </c>
      <c r="AL25" s="118">
        <v>1242</v>
      </c>
      <c r="AM25" s="119">
        <v>4395</v>
      </c>
      <c r="AO25" s="43" t="s">
        <v>31</v>
      </c>
      <c r="AP25" s="117">
        <v>477</v>
      </c>
      <c r="AQ25" s="118">
        <v>2881</v>
      </c>
      <c r="AR25" s="119">
        <v>11376</v>
      </c>
      <c r="AT25" s="43" t="s">
        <v>31</v>
      </c>
      <c r="AU25" s="117">
        <v>888</v>
      </c>
      <c r="AV25" s="118">
        <v>1736</v>
      </c>
      <c r="AW25" s="119">
        <v>5137</v>
      </c>
      <c r="AY25" s="43" t="s">
        <v>31</v>
      </c>
      <c r="AZ25" s="117">
        <v>227</v>
      </c>
      <c r="BA25" s="118">
        <v>3018</v>
      </c>
      <c r="BB25" s="119">
        <v>11744</v>
      </c>
      <c r="BD25" s="43" t="s">
        <v>31</v>
      </c>
      <c r="BE25" s="117">
        <v>1041</v>
      </c>
      <c r="BF25" s="118">
        <v>714</v>
      </c>
      <c r="BG25" s="119">
        <v>1183</v>
      </c>
      <c r="BI25" s="43" t="s">
        <v>31</v>
      </c>
      <c r="BJ25" s="117">
        <v>12914</v>
      </c>
      <c r="BK25" s="118">
        <v>6914</v>
      </c>
      <c r="BL25" s="119">
        <v>12240</v>
      </c>
      <c r="BN25" s="43" t="s">
        <v>31</v>
      </c>
      <c r="BO25" s="117">
        <v>5283</v>
      </c>
      <c r="BP25" s="118">
        <v>2212</v>
      </c>
      <c r="BQ25" s="119">
        <v>3363</v>
      </c>
      <c r="BS25" s="43" t="s">
        <v>31</v>
      </c>
      <c r="BT25" s="117">
        <v>750</v>
      </c>
      <c r="BU25" s="118">
        <v>550</v>
      </c>
      <c r="BV25" s="119">
        <v>367</v>
      </c>
      <c r="BX25" s="43" t="s">
        <v>31</v>
      </c>
      <c r="BY25" s="117">
        <v>48356</v>
      </c>
      <c r="BZ25" s="118">
        <v>26356</v>
      </c>
      <c r="CA25" s="119">
        <v>70559</v>
      </c>
      <c r="CB25" s="30"/>
      <c r="CC25" s="43" t="s">
        <v>31</v>
      </c>
      <c r="CD25" s="117">
        <v>718</v>
      </c>
      <c r="CE25" s="118">
        <v>1893</v>
      </c>
      <c r="CF25" s="119">
        <v>7420</v>
      </c>
      <c r="CG25" s="30"/>
      <c r="CH25" s="43" t="s">
        <v>31</v>
      </c>
      <c r="CI25" s="117">
        <v>83</v>
      </c>
      <c r="CJ25" s="118">
        <v>50</v>
      </c>
      <c r="CK25" s="119">
        <v>88</v>
      </c>
      <c r="CL25" s="30"/>
      <c r="CM25" s="43" t="s">
        <v>31</v>
      </c>
      <c r="CN25" s="117">
        <v>43</v>
      </c>
      <c r="CO25" s="118">
        <v>34</v>
      </c>
      <c r="CP25" s="119">
        <v>60</v>
      </c>
      <c r="CR25" s="43" t="s">
        <v>31</v>
      </c>
      <c r="CS25" s="117">
        <v>165</v>
      </c>
      <c r="CT25" s="118">
        <v>59</v>
      </c>
      <c r="CU25" s="119">
        <v>103</v>
      </c>
      <c r="CW25" s="43" t="s">
        <v>31</v>
      </c>
      <c r="CX25" s="117">
        <v>69</v>
      </c>
      <c r="CY25" s="118">
        <v>53</v>
      </c>
      <c r="CZ25" s="119">
        <v>63</v>
      </c>
      <c r="DB25" s="43" t="s">
        <v>31</v>
      </c>
      <c r="DC25" s="117">
        <v>1743</v>
      </c>
      <c r="DD25" s="118">
        <v>1392</v>
      </c>
      <c r="DE25" s="119">
        <v>2477</v>
      </c>
      <c r="DG25" s="43" t="s">
        <v>31</v>
      </c>
      <c r="DH25" s="117">
        <v>313</v>
      </c>
      <c r="DI25" s="118">
        <v>905</v>
      </c>
      <c r="DJ25" s="119">
        <v>4208</v>
      </c>
      <c r="DL25" s="43" t="s">
        <v>31</v>
      </c>
      <c r="DM25" s="117">
        <v>71</v>
      </c>
      <c r="DN25" s="118">
        <v>55</v>
      </c>
      <c r="DO25" s="119">
        <v>113</v>
      </c>
      <c r="DQ25" s="43" t="s">
        <v>31</v>
      </c>
      <c r="DR25" s="117">
        <v>24694</v>
      </c>
      <c r="DS25" s="118">
        <v>19977</v>
      </c>
      <c r="DT25" s="119">
        <v>38471</v>
      </c>
      <c r="DV25" s="43" t="s">
        <v>31</v>
      </c>
      <c r="DW25" s="117">
        <v>52028</v>
      </c>
      <c r="DX25" s="118">
        <v>40028</v>
      </c>
      <c r="DY25" s="119">
        <v>62768</v>
      </c>
      <c r="EA25" s="43" t="s">
        <v>31</v>
      </c>
      <c r="EB25" s="117">
        <v>5901</v>
      </c>
      <c r="EC25" s="118">
        <v>4345</v>
      </c>
      <c r="ED25" s="119">
        <v>10780</v>
      </c>
      <c r="EF25" s="43" t="s">
        <v>31</v>
      </c>
      <c r="EG25" s="117">
        <v>15440</v>
      </c>
      <c r="EH25" s="118">
        <v>5295</v>
      </c>
      <c r="EI25" s="119">
        <v>12890</v>
      </c>
      <c r="EK25" s="43" t="s">
        <v>31</v>
      </c>
      <c r="EL25" s="117">
        <v>1779</v>
      </c>
      <c r="EM25" s="118">
        <v>1551</v>
      </c>
      <c r="EN25" s="119">
        <v>10397</v>
      </c>
      <c r="EP25" s="43" t="s">
        <v>31</v>
      </c>
      <c r="EQ25" s="117">
        <v>4466</v>
      </c>
      <c r="ER25" s="118">
        <v>4613</v>
      </c>
      <c r="ES25" s="119">
        <v>10746</v>
      </c>
      <c r="EU25" s="43" t="s">
        <v>31</v>
      </c>
      <c r="EV25" s="117">
        <v>4614</v>
      </c>
      <c r="EW25" s="118">
        <v>4391</v>
      </c>
      <c r="EX25" s="119">
        <v>12922</v>
      </c>
      <c r="EZ25" s="43" t="s">
        <v>31</v>
      </c>
      <c r="FA25" s="117">
        <v>1568</v>
      </c>
      <c r="FB25" s="118">
        <v>1565</v>
      </c>
      <c r="FC25" s="119">
        <v>7235</v>
      </c>
      <c r="FE25" s="43" t="s">
        <v>31</v>
      </c>
      <c r="FF25" s="117">
        <v>875</v>
      </c>
      <c r="FG25" s="118">
        <v>312</v>
      </c>
      <c r="FH25" s="119">
        <v>1264</v>
      </c>
      <c r="FJ25" s="43" t="s">
        <v>31</v>
      </c>
      <c r="FK25" s="117">
        <v>50</v>
      </c>
      <c r="FL25" s="118">
        <v>36</v>
      </c>
      <c r="FM25" s="119">
        <v>201</v>
      </c>
      <c r="FO25" s="43" t="s">
        <v>31</v>
      </c>
      <c r="FP25" s="117">
        <v>130036</v>
      </c>
      <c r="FQ25" s="118">
        <v>67435</v>
      </c>
      <c r="FR25" s="119">
        <v>116008</v>
      </c>
      <c r="FT25" s="43" t="s">
        <v>31</v>
      </c>
      <c r="FU25" s="117">
        <v>15316</v>
      </c>
      <c r="FV25" s="118">
        <v>12150</v>
      </c>
      <c r="FW25" s="119">
        <v>17755</v>
      </c>
      <c r="FY25" s="43" t="s">
        <v>31</v>
      </c>
      <c r="FZ25" s="117">
        <v>921</v>
      </c>
      <c r="GA25" s="118">
        <v>838</v>
      </c>
      <c r="GB25" s="119">
        <v>1860</v>
      </c>
    </row>
    <row r="26" spans="1:184" ht="15">
      <c r="A26" s="43" t="s">
        <v>32</v>
      </c>
      <c r="B26" s="117">
        <v>307030</v>
      </c>
      <c r="C26" s="118">
        <v>192738</v>
      </c>
      <c r="D26" s="119">
        <v>326221</v>
      </c>
      <c r="F26" s="43" t="s">
        <v>32</v>
      </c>
      <c r="G26" s="117">
        <v>453952</v>
      </c>
      <c r="H26" s="118">
        <v>436785</v>
      </c>
      <c r="I26" s="119">
        <v>798980</v>
      </c>
      <c r="K26" s="43" t="s">
        <v>32</v>
      </c>
      <c r="L26" s="117">
        <v>521388</v>
      </c>
      <c r="M26" s="118">
        <v>285143</v>
      </c>
      <c r="N26" s="119">
        <v>448317</v>
      </c>
      <c r="P26" s="43" t="s">
        <v>32</v>
      </c>
      <c r="Q26" s="117">
        <v>11302</v>
      </c>
      <c r="R26" s="118">
        <v>10264</v>
      </c>
      <c r="S26" s="119">
        <v>26590</v>
      </c>
      <c r="U26" s="43" t="s">
        <v>32</v>
      </c>
      <c r="V26" s="117">
        <v>158</v>
      </c>
      <c r="W26" s="118">
        <v>343</v>
      </c>
      <c r="X26" s="119">
        <v>1341</v>
      </c>
      <c r="Z26" s="43" t="s">
        <v>32</v>
      </c>
      <c r="AA26" s="117">
        <v>1431</v>
      </c>
      <c r="AB26" s="118">
        <v>999</v>
      </c>
      <c r="AC26" s="119">
        <v>2372</v>
      </c>
      <c r="AE26" s="43" t="s">
        <v>32</v>
      </c>
      <c r="AF26" s="117">
        <v>7990</v>
      </c>
      <c r="AG26" s="118">
        <v>8746</v>
      </c>
      <c r="AH26" s="119">
        <v>23963</v>
      </c>
      <c r="AJ26" s="43" t="s">
        <v>32</v>
      </c>
      <c r="AK26" s="117">
        <v>217</v>
      </c>
      <c r="AL26" s="118">
        <v>1559</v>
      </c>
      <c r="AM26" s="119">
        <v>4783</v>
      </c>
      <c r="AO26" s="43" t="s">
        <v>32</v>
      </c>
      <c r="AP26" s="117">
        <v>423</v>
      </c>
      <c r="AQ26" s="118">
        <v>3634</v>
      </c>
      <c r="AR26" s="119">
        <v>12100</v>
      </c>
      <c r="AT26" s="43" t="s">
        <v>32</v>
      </c>
      <c r="AU26" s="117">
        <v>911</v>
      </c>
      <c r="AV26" s="118">
        <v>2040</v>
      </c>
      <c r="AW26" s="119">
        <v>5557</v>
      </c>
      <c r="AY26" s="43" t="s">
        <v>32</v>
      </c>
      <c r="AZ26" s="117">
        <v>155</v>
      </c>
      <c r="BA26" s="118">
        <v>3789</v>
      </c>
      <c r="BB26" s="119">
        <v>12590</v>
      </c>
      <c r="BD26" s="43" t="s">
        <v>32</v>
      </c>
      <c r="BE26" s="117">
        <v>1227</v>
      </c>
      <c r="BF26" s="118">
        <v>740</v>
      </c>
      <c r="BG26" s="119">
        <v>1209</v>
      </c>
      <c r="BI26" s="43" t="s">
        <v>32</v>
      </c>
      <c r="BJ26" s="117">
        <v>11133</v>
      </c>
      <c r="BK26" s="118">
        <v>6589</v>
      </c>
      <c r="BL26" s="119">
        <v>12423</v>
      </c>
      <c r="BN26" s="43" t="s">
        <v>32</v>
      </c>
      <c r="BO26" s="117">
        <v>5610</v>
      </c>
      <c r="BP26" s="118">
        <v>1936</v>
      </c>
      <c r="BQ26" s="119">
        <v>4821</v>
      </c>
      <c r="BS26" s="43" t="s">
        <v>32</v>
      </c>
      <c r="BT26" s="117">
        <v>816</v>
      </c>
      <c r="BU26" s="118">
        <v>599</v>
      </c>
      <c r="BV26" s="119">
        <v>399</v>
      </c>
      <c r="BX26" s="43" t="s">
        <v>32</v>
      </c>
      <c r="BY26" s="117">
        <v>50659</v>
      </c>
      <c r="BZ26" s="118">
        <v>26476</v>
      </c>
      <c r="CA26" s="119">
        <v>74657</v>
      </c>
      <c r="CB26" s="30"/>
      <c r="CC26" s="43" t="s">
        <v>32</v>
      </c>
      <c r="CD26" s="117">
        <v>649</v>
      </c>
      <c r="CE26" s="118">
        <v>2107</v>
      </c>
      <c r="CF26" s="119">
        <v>8175</v>
      </c>
      <c r="CG26" s="30"/>
      <c r="CH26" s="43" t="s">
        <v>32</v>
      </c>
      <c r="CI26" s="117">
        <v>72</v>
      </c>
      <c r="CJ26" s="118">
        <v>44</v>
      </c>
      <c r="CK26" s="119">
        <v>84</v>
      </c>
      <c r="CL26" s="30"/>
      <c r="CM26" s="43" t="s">
        <v>32</v>
      </c>
      <c r="CN26" s="117">
        <v>45</v>
      </c>
      <c r="CO26" s="118">
        <v>31</v>
      </c>
      <c r="CP26" s="119">
        <v>60</v>
      </c>
      <c r="CR26" s="43" t="s">
        <v>32</v>
      </c>
      <c r="CS26" s="117">
        <v>91</v>
      </c>
      <c r="CT26" s="118">
        <v>53</v>
      </c>
      <c r="CU26" s="119">
        <v>101</v>
      </c>
      <c r="CW26" s="43" t="s">
        <v>32</v>
      </c>
      <c r="CX26" s="117">
        <v>69</v>
      </c>
      <c r="CY26" s="118">
        <v>53</v>
      </c>
      <c r="CZ26" s="119">
        <v>63</v>
      </c>
      <c r="DB26" s="43" t="s">
        <v>32</v>
      </c>
      <c r="DC26" s="117">
        <v>1745</v>
      </c>
      <c r="DD26" s="118">
        <v>1251</v>
      </c>
      <c r="DE26" s="119">
        <v>2347</v>
      </c>
      <c r="DG26" s="43" t="s">
        <v>32</v>
      </c>
      <c r="DH26" s="117">
        <v>243</v>
      </c>
      <c r="DI26" s="118">
        <v>1071</v>
      </c>
      <c r="DJ26" s="119">
        <v>4447</v>
      </c>
      <c r="DL26" s="43" t="s">
        <v>32</v>
      </c>
      <c r="DM26" s="117">
        <v>72</v>
      </c>
      <c r="DN26" s="118">
        <v>52</v>
      </c>
      <c r="DO26" s="119">
        <v>114</v>
      </c>
      <c r="DQ26" s="43" t="s">
        <v>32</v>
      </c>
      <c r="DR26" s="117">
        <v>26232</v>
      </c>
      <c r="DS26" s="118">
        <v>20468</v>
      </c>
      <c r="DT26" s="119">
        <v>40006</v>
      </c>
      <c r="DV26" s="43" t="s">
        <v>32</v>
      </c>
      <c r="DW26" s="117">
        <v>57764</v>
      </c>
      <c r="DX26" s="118">
        <v>40285</v>
      </c>
      <c r="DY26" s="119">
        <v>65882</v>
      </c>
      <c r="EA26" s="43" t="s">
        <v>32</v>
      </c>
      <c r="EB26" s="117">
        <v>6180</v>
      </c>
      <c r="EC26" s="118">
        <v>4653</v>
      </c>
      <c r="ED26" s="119">
        <v>11512</v>
      </c>
      <c r="EF26" s="43" t="s">
        <v>32</v>
      </c>
      <c r="EG26" s="117">
        <v>15929</v>
      </c>
      <c r="EH26" s="118">
        <v>5489</v>
      </c>
      <c r="EI26" s="119">
        <v>13600</v>
      </c>
      <c r="EK26" s="43" t="s">
        <v>32</v>
      </c>
      <c r="EL26" s="117">
        <v>1807</v>
      </c>
      <c r="EM26" s="118">
        <v>1853</v>
      </c>
      <c r="EN26" s="119">
        <v>11028</v>
      </c>
      <c r="EP26" s="43" t="s">
        <v>32</v>
      </c>
      <c r="EQ26" s="117">
        <v>4777</v>
      </c>
      <c r="ER26" s="118">
        <v>4850</v>
      </c>
      <c r="ES26" s="119">
        <v>11382</v>
      </c>
      <c r="EU26" s="43" t="s">
        <v>32</v>
      </c>
      <c r="EV26" s="117">
        <v>4822</v>
      </c>
      <c r="EW26" s="118">
        <v>4551</v>
      </c>
      <c r="EX26" s="119">
        <v>13285</v>
      </c>
      <c r="EZ26" s="43" t="s">
        <v>32</v>
      </c>
      <c r="FA26" s="117">
        <v>1769</v>
      </c>
      <c r="FB26" s="118">
        <v>1887</v>
      </c>
      <c r="FC26" s="119">
        <v>7689</v>
      </c>
      <c r="FE26" s="43" t="s">
        <v>32</v>
      </c>
      <c r="FF26" s="117">
        <v>1142</v>
      </c>
      <c r="FG26" s="118">
        <v>823</v>
      </c>
      <c r="FH26" s="119">
        <v>1206</v>
      </c>
      <c r="FJ26" s="43" t="s">
        <v>32</v>
      </c>
      <c r="FK26" s="117">
        <v>36</v>
      </c>
      <c r="FL26" s="118">
        <v>39</v>
      </c>
      <c r="FM26" s="119">
        <v>207</v>
      </c>
      <c r="FO26" s="43" t="s">
        <v>32</v>
      </c>
      <c r="FP26" s="117">
        <v>124684</v>
      </c>
      <c r="FQ26" s="118">
        <v>61419</v>
      </c>
      <c r="FR26" s="119">
        <v>110518</v>
      </c>
      <c r="FT26" s="43" t="s">
        <v>32</v>
      </c>
      <c r="FU26" s="117">
        <v>16000</v>
      </c>
      <c r="FV26" s="118">
        <v>10583</v>
      </c>
      <c r="FW26" s="119">
        <v>16910</v>
      </c>
      <c r="FY26" s="43" t="s">
        <v>32</v>
      </c>
      <c r="FZ26" s="117">
        <v>876</v>
      </c>
      <c r="GA26" s="118">
        <v>823</v>
      </c>
      <c r="GB26" s="119">
        <v>1841</v>
      </c>
    </row>
    <row r="27" spans="1:184" ht="15">
      <c r="A27" s="43" t="s">
        <v>33</v>
      </c>
      <c r="B27" s="117">
        <v>218488</v>
      </c>
      <c r="C27" s="118">
        <v>166348</v>
      </c>
      <c r="D27" s="119">
        <v>261210</v>
      </c>
      <c r="F27" s="43" t="s">
        <v>33</v>
      </c>
      <c r="G27" s="117">
        <v>335868</v>
      </c>
      <c r="H27" s="118">
        <v>379021</v>
      </c>
      <c r="I27" s="119">
        <v>666115</v>
      </c>
      <c r="K27" s="43" t="s">
        <v>33</v>
      </c>
      <c r="L27" s="117">
        <v>391820</v>
      </c>
      <c r="M27" s="118">
        <v>257984</v>
      </c>
      <c r="N27" s="119">
        <v>361159</v>
      </c>
      <c r="P27" s="43" t="s">
        <v>33</v>
      </c>
      <c r="Q27" s="117">
        <v>11878</v>
      </c>
      <c r="R27" s="118">
        <v>11852</v>
      </c>
      <c r="S27" s="119">
        <v>25662</v>
      </c>
      <c r="U27" s="43" t="s">
        <v>33</v>
      </c>
      <c r="V27" s="117">
        <v>219</v>
      </c>
      <c r="W27" s="118">
        <v>476</v>
      </c>
      <c r="X27" s="119">
        <v>1358</v>
      </c>
      <c r="Z27" s="43" t="s">
        <v>33</v>
      </c>
      <c r="AA27" s="117">
        <v>1478</v>
      </c>
      <c r="AB27" s="118">
        <v>1256</v>
      </c>
      <c r="AC27" s="119">
        <v>2592</v>
      </c>
      <c r="AE27" s="43" t="s">
        <v>33</v>
      </c>
      <c r="AF27" s="117">
        <v>7163</v>
      </c>
      <c r="AG27" s="118">
        <v>10567</v>
      </c>
      <c r="AH27" s="119">
        <v>23440</v>
      </c>
      <c r="AJ27" s="43" t="s">
        <v>33</v>
      </c>
      <c r="AK27" s="117">
        <v>248</v>
      </c>
      <c r="AL27" s="118">
        <v>2139</v>
      </c>
      <c r="AM27" s="119">
        <v>5029</v>
      </c>
      <c r="AO27" s="43" t="s">
        <v>33</v>
      </c>
      <c r="AP27" s="117">
        <v>366</v>
      </c>
      <c r="AQ27" s="118">
        <v>4996</v>
      </c>
      <c r="AR27" s="119">
        <v>12760</v>
      </c>
      <c r="AT27" s="43" t="s">
        <v>33</v>
      </c>
      <c r="AU27" s="117">
        <v>697</v>
      </c>
      <c r="AV27" s="118">
        <v>2455</v>
      </c>
      <c r="AW27" s="119">
        <v>5515</v>
      </c>
      <c r="AY27" s="43" t="s">
        <v>33</v>
      </c>
      <c r="AZ27" s="117">
        <v>221</v>
      </c>
      <c r="BA27" s="118">
        <v>5228</v>
      </c>
      <c r="BB27" s="119">
        <v>12893</v>
      </c>
      <c r="BD27" s="43" t="s">
        <v>33</v>
      </c>
      <c r="BE27" s="117">
        <v>948</v>
      </c>
      <c r="BF27" s="118">
        <v>681</v>
      </c>
      <c r="BG27" s="119">
        <v>901</v>
      </c>
      <c r="BI27" s="43" t="s">
        <v>33</v>
      </c>
      <c r="BJ27" s="117">
        <v>8540</v>
      </c>
      <c r="BK27" s="118">
        <v>6127</v>
      </c>
      <c r="BL27" s="119">
        <v>10337</v>
      </c>
      <c r="BN27" s="43" t="s">
        <v>33</v>
      </c>
      <c r="BO27" s="117">
        <v>3358</v>
      </c>
      <c r="BP27" s="118">
        <v>1213</v>
      </c>
      <c r="BQ27" s="119">
        <v>2096</v>
      </c>
      <c r="BS27" s="43" t="s">
        <v>33</v>
      </c>
      <c r="BT27" s="117">
        <v>868</v>
      </c>
      <c r="BU27" s="118">
        <v>636</v>
      </c>
      <c r="BV27" s="119">
        <v>424</v>
      </c>
      <c r="BX27" s="43" t="s">
        <v>33</v>
      </c>
      <c r="BY27" s="117">
        <v>28768</v>
      </c>
      <c r="BZ27" s="118">
        <v>25790</v>
      </c>
      <c r="CA27" s="119">
        <v>69779</v>
      </c>
      <c r="CB27" s="30"/>
      <c r="CC27" s="43" t="s">
        <v>33</v>
      </c>
      <c r="CD27" s="117">
        <v>602</v>
      </c>
      <c r="CE27" s="118">
        <v>2442</v>
      </c>
      <c r="CF27" s="119">
        <v>8173</v>
      </c>
      <c r="CG27" s="30"/>
      <c r="CH27" s="43" t="s">
        <v>33</v>
      </c>
      <c r="CI27" s="117"/>
      <c r="CJ27" s="118"/>
      <c r="CK27" s="119"/>
      <c r="CL27" s="30"/>
      <c r="CM27" s="43" t="s">
        <v>33</v>
      </c>
      <c r="CN27" s="117"/>
      <c r="CO27" s="118"/>
      <c r="CP27" s="119"/>
      <c r="CR27" s="43" t="s">
        <v>33</v>
      </c>
      <c r="CS27" s="117">
        <v>112</v>
      </c>
      <c r="CT27" s="118">
        <v>58</v>
      </c>
      <c r="CU27" s="119">
        <v>96</v>
      </c>
      <c r="CW27" s="43" t="s">
        <v>33</v>
      </c>
      <c r="CX27" s="117">
        <v>67</v>
      </c>
      <c r="CY27" s="118">
        <v>51</v>
      </c>
      <c r="CZ27" s="119">
        <v>61</v>
      </c>
      <c r="DB27" s="43" t="s">
        <v>33</v>
      </c>
      <c r="DC27" s="117">
        <v>715</v>
      </c>
      <c r="DD27" s="118">
        <v>649</v>
      </c>
      <c r="DE27" s="119">
        <v>944</v>
      </c>
      <c r="DG27" s="43" t="s">
        <v>33</v>
      </c>
      <c r="DH27" s="117">
        <v>295</v>
      </c>
      <c r="DI27" s="118">
        <v>1503</v>
      </c>
      <c r="DJ27" s="119">
        <v>4507</v>
      </c>
      <c r="DL27" s="43" t="s">
        <v>33</v>
      </c>
      <c r="DM27" s="117">
        <v>69</v>
      </c>
      <c r="DN27" s="118">
        <v>58</v>
      </c>
      <c r="DO27" s="119">
        <v>111</v>
      </c>
      <c r="DQ27" s="43" t="s">
        <v>33</v>
      </c>
      <c r="DR27" s="117">
        <v>18480</v>
      </c>
      <c r="DS27" s="118">
        <v>16018</v>
      </c>
      <c r="DT27" s="119">
        <v>27189</v>
      </c>
      <c r="DV27" s="43" t="s">
        <v>33</v>
      </c>
      <c r="DW27" s="117">
        <v>45858</v>
      </c>
      <c r="DX27" s="118">
        <v>35915</v>
      </c>
      <c r="DY27" s="119">
        <v>56099</v>
      </c>
      <c r="EA27" s="43" t="s">
        <v>33</v>
      </c>
      <c r="EB27" s="117">
        <v>4306</v>
      </c>
      <c r="EC27" s="118">
        <v>4839</v>
      </c>
      <c r="ED27" s="119">
        <v>10751</v>
      </c>
      <c r="EF27" s="43" t="s">
        <v>33</v>
      </c>
      <c r="EG27" s="117">
        <v>11603</v>
      </c>
      <c r="EH27" s="118">
        <v>5801</v>
      </c>
      <c r="EI27" s="119">
        <v>12756</v>
      </c>
      <c r="EK27" s="43" t="s">
        <v>33</v>
      </c>
      <c r="EL27" s="117">
        <v>1875</v>
      </c>
      <c r="EM27" s="118">
        <v>2735</v>
      </c>
      <c r="EN27" s="119">
        <v>11166</v>
      </c>
      <c r="EP27" s="43" t="s">
        <v>33</v>
      </c>
      <c r="EQ27" s="117">
        <v>4689</v>
      </c>
      <c r="ER27" s="118">
        <v>5833</v>
      </c>
      <c r="ES27" s="119">
        <v>11118</v>
      </c>
      <c r="EU27" s="43" t="s">
        <v>33</v>
      </c>
      <c r="EV27" s="117">
        <v>4803</v>
      </c>
      <c r="EW27" s="118">
        <v>5579</v>
      </c>
      <c r="EX27" s="119">
        <v>13319</v>
      </c>
      <c r="EZ27" s="43" t="s">
        <v>33</v>
      </c>
      <c r="FA27" s="117">
        <v>1516</v>
      </c>
      <c r="FB27" s="118">
        <v>2427</v>
      </c>
      <c r="FC27" s="119">
        <v>7560</v>
      </c>
      <c r="FE27" s="43" t="s">
        <v>33</v>
      </c>
      <c r="FF27" s="117">
        <v>855</v>
      </c>
      <c r="FG27" s="118">
        <v>338</v>
      </c>
      <c r="FH27" s="119">
        <v>1272</v>
      </c>
      <c r="FJ27" s="43" t="s">
        <v>33</v>
      </c>
      <c r="FK27" s="117">
        <v>32</v>
      </c>
      <c r="FL27" s="118">
        <v>39</v>
      </c>
      <c r="FM27" s="119">
        <v>198</v>
      </c>
      <c r="FO27" s="43" t="s">
        <v>33</v>
      </c>
      <c r="FP27" s="117">
        <v>100165</v>
      </c>
      <c r="FQ27" s="118">
        <v>52702</v>
      </c>
      <c r="FR27" s="119">
        <v>94265</v>
      </c>
      <c r="FT27" s="43" t="s">
        <v>33</v>
      </c>
      <c r="FU27" s="117">
        <v>11884</v>
      </c>
      <c r="FV27" s="118">
        <v>9431</v>
      </c>
      <c r="FW27" s="119">
        <v>12259</v>
      </c>
      <c r="FY27" s="43" t="s">
        <v>33</v>
      </c>
      <c r="FZ27" s="117">
        <v>594</v>
      </c>
      <c r="GA27" s="118">
        <v>795</v>
      </c>
      <c r="GB27" s="119">
        <v>1553</v>
      </c>
    </row>
    <row r="28" spans="1:184" ht="15">
      <c r="A28" s="43" t="s">
        <v>34</v>
      </c>
      <c r="B28" s="117">
        <v>214227</v>
      </c>
      <c r="C28" s="118">
        <v>145861</v>
      </c>
      <c r="D28" s="119">
        <v>265270</v>
      </c>
      <c r="F28" s="43" t="s">
        <v>34</v>
      </c>
      <c r="G28" s="117">
        <v>304348</v>
      </c>
      <c r="H28" s="118">
        <v>327485</v>
      </c>
      <c r="I28" s="119">
        <v>641325</v>
      </c>
      <c r="K28" s="43" t="s">
        <v>34</v>
      </c>
      <c r="L28" s="117">
        <v>359076</v>
      </c>
      <c r="M28" s="118">
        <v>215871</v>
      </c>
      <c r="N28" s="119">
        <v>347412</v>
      </c>
      <c r="P28" s="43" t="s">
        <v>34</v>
      </c>
      <c r="Q28" s="117">
        <v>12060</v>
      </c>
      <c r="R28" s="118">
        <v>11346</v>
      </c>
      <c r="S28" s="119">
        <v>25787</v>
      </c>
      <c r="U28" s="43" t="s">
        <v>34</v>
      </c>
      <c r="V28" s="117">
        <v>316</v>
      </c>
      <c r="W28" s="118">
        <v>608</v>
      </c>
      <c r="X28" s="119">
        <v>1469</v>
      </c>
      <c r="Z28" s="43" t="s">
        <v>34</v>
      </c>
      <c r="AA28" s="117">
        <v>1788</v>
      </c>
      <c r="AB28" s="118">
        <v>1530</v>
      </c>
      <c r="AC28" s="119">
        <v>3251</v>
      </c>
      <c r="AE28" s="43" t="s">
        <v>34</v>
      </c>
      <c r="AF28" s="117">
        <v>8326</v>
      </c>
      <c r="AG28" s="118">
        <v>12064</v>
      </c>
      <c r="AH28" s="119">
        <v>25759</v>
      </c>
      <c r="AJ28" s="43" t="s">
        <v>34</v>
      </c>
      <c r="AK28" s="117">
        <v>1124</v>
      </c>
      <c r="AL28" s="118">
        <v>2631</v>
      </c>
      <c r="AM28" s="119">
        <v>5585</v>
      </c>
      <c r="AO28" s="43" t="s">
        <v>34</v>
      </c>
      <c r="AP28" s="117">
        <v>1594</v>
      </c>
      <c r="AQ28" s="118">
        <v>6170</v>
      </c>
      <c r="AR28" s="119">
        <v>14139</v>
      </c>
      <c r="AT28" s="43" t="s">
        <v>34</v>
      </c>
      <c r="AU28" s="117">
        <v>1568</v>
      </c>
      <c r="AV28" s="118">
        <v>2940</v>
      </c>
      <c r="AW28" s="119">
        <v>6161</v>
      </c>
      <c r="AY28" s="43" t="s">
        <v>34</v>
      </c>
      <c r="AZ28" s="117">
        <v>1455</v>
      </c>
      <c r="BA28" s="118">
        <v>6340</v>
      </c>
      <c r="BB28" s="119">
        <v>13957</v>
      </c>
      <c r="BD28" s="43" t="s">
        <v>34</v>
      </c>
      <c r="BE28" s="117">
        <v>1462</v>
      </c>
      <c r="BF28" s="118">
        <v>1014</v>
      </c>
      <c r="BG28" s="119">
        <v>1352</v>
      </c>
      <c r="BI28" s="43" t="s">
        <v>34</v>
      </c>
      <c r="BJ28" s="117">
        <v>9695</v>
      </c>
      <c r="BK28" s="118">
        <v>6387</v>
      </c>
      <c r="BL28" s="119">
        <v>11789</v>
      </c>
      <c r="BN28" s="43" t="s">
        <v>34</v>
      </c>
      <c r="BO28" s="117">
        <v>489</v>
      </c>
      <c r="BP28" s="118">
        <v>149</v>
      </c>
      <c r="BQ28" s="119">
        <v>300</v>
      </c>
      <c r="BS28" s="43" t="s">
        <v>34</v>
      </c>
      <c r="BT28" s="117">
        <v>897</v>
      </c>
      <c r="BU28" s="118">
        <v>658</v>
      </c>
      <c r="BV28" s="119">
        <v>438</v>
      </c>
      <c r="BX28" s="43" t="s">
        <v>34</v>
      </c>
      <c r="BY28" s="117">
        <v>23271</v>
      </c>
      <c r="BZ28" s="118">
        <v>26758</v>
      </c>
      <c r="CA28" s="119">
        <v>73023</v>
      </c>
      <c r="CB28" s="30"/>
      <c r="CC28" s="43" t="s">
        <v>34</v>
      </c>
      <c r="CD28" s="117">
        <v>905</v>
      </c>
      <c r="CE28" s="118">
        <v>2845</v>
      </c>
      <c r="CF28" s="119">
        <v>9032</v>
      </c>
      <c r="CG28" s="30"/>
      <c r="CH28" s="43" t="s">
        <v>34</v>
      </c>
      <c r="CI28" s="117">
        <v>154</v>
      </c>
      <c r="CJ28" s="118">
        <v>93</v>
      </c>
      <c r="CK28" s="119">
        <v>162</v>
      </c>
      <c r="CL28" s="30"/>
      <c r="CM28" s="43" t="s">
        <v>34</v>
      </c>
      <c r="CN28" s="117">
        <v>91</v>
      </c>
      <c r="CO28" s="118">
        <v>66</v>
      </c>
      <c r="CP28" s="119">
        <v>117</v>
      </c>
      <c r="CR28" s="43" t="s">
        <v>34</v>
      </c>
      <c r="CS28" s="117">
        <v>103</v>
      </c>
      <c r="CT28" s="118">
        <v>56</v>
      </c>
      <c r="CU28" s="119">
        <v>104</v>
      </c>
      <c r="CW28" s="43" t="s">
        <v>34</v>
      </c>
      <c r="CX28" s="117">
        <v>69</v>
      </c>
      <c r="CY28" s="118">
        <v>53</v>
      </c>
      <c r="CZ28" s="119">
        <v>63</v>
      </c>
      <c r="DB28" s="43" t="s">
        <v>34</v>
      </c>
      <c r="DC28" s="117">
        <v>975</v>
      </c>
      <c r="DD28" s="118">
        <v>724</v>
      </c>
      <c r="DE28" s="119">
        <v>1350</v>
      </c>
      <c r="DG28" s="43" t="s">
        <v>34</v>
      </c>
      <c r="DH28" s="117">
        <v>522</v>
      </c>
      <c r="DI28" s="118">
        <v>1938</v>
      </c>
      <c r="DJ28" s="119">
        <v>5059</v>
      </c>
      <c r="DL28" s="43" t="s">
        <v>34</v>
      </c>
      <c r="DM28" s="117">
        <v>74</v>
      </c>
      <c r="DN28" s="118">
        <v>56</v>
      </c>
      <c r="DO28" s="119">
        <v>120</v>
      </c>
      <c r="DQ28" s="43" t="s">
        <v>34</v>
      </c>
      <c r="DR28" s="117">
        <v>16657</v>
      </c>
      <c r="DS28" s="118">
        <v>13373</v>
      </c>
      <c r="DT28" s="119">
        <v>24483</v>
      </c>
      <c r="DV28" s="43" t="s">
        <v>34</v>
      </c>
      <c r="DW28" s="117">
        <v>44492</v>
      </c>
      <c r="DX28" s="118">
        <v>30979</v>
      </c>
      <c r="DY28" s="119">
        <v>55531</v>
      </c>
      <c r="EA28" s="43" t="s">
        <v>34</v>
      </c>
      <c r="EB28" s="117">
        <v>4089</v>
      </c>
      <c r="EC28" s="118">
        <v>5410</v>
      </c>
      <c r="ED28" s="119">
        <v>12186</v>
      </c>
      <c r="EF28" s="43" t="s">
        <v>34</v>
      </c>
      <c r="EG28" s="117">
        <v>9371</v>
      </c>
      <c r="EH28" s="118">
        <v>5990</v>
      </c>
      <c r="EI28" s="119">
        <v>13534</v>
      </c>
      <c r="EK28" s="43" t="s">
        <v>34</v>
      </c>
      <c r="EL28" s="117">
        <v>2431</v>
      </c>
      <c r="EM28" s="118">
        <v>3459</v>
      </c>
      <c r="EN28" s="119">
        <v>12118</v>
      </c>
      <c r="EP28" s="43" t="s">
        <v>34</v>
      </c>
      <c r="EQ28" s="117">
        <v>5542</v>
      </c>
      <c r="ER28" s="118">
        <v>6262</v>
      </c>
      <c r="ES28" s="119">
        <v>13139</v>
      </c>
      <c r="EU28" s="43" t="s">
        <v>34</v>
      </c>
      <c r="EV28" s="117">
        <v>5265</v>
      </c>
      <c r="EW28" s="118">
        <v>5982</v>
      </c>
      <c r="EX28" s="119">
        <v>14351</v>
      </c>
      <c r="EZ28" s="43" t="s">
        <v>34</v>
      </c>
      <c r="FA28" s="117">
        <v>1905</v>
      </c>
      <c r="FB28" s="118">
        <v>3040</v>
      </c>
      <c r="FC28" s="119">
        <v>8891</v>
      </c>
      <c r="FE28" s="43" t="s">
        <v>34</v>
      </c>
      <c r="FF28" s="117">
        <v>829</v>
      </c>
      <c r="FG28" s="118">
        <v>401</v>
      </c>
      <c r="FH28" s="119">
        <v>1460</v>
      </c>
      <c r="FJ28" s="43" t="s">
        <v>34</v>
      </c>
      <c r="FK28" s="117">
        <v>66</v>
      </c>
      <c r="FL28" s="118">
        <v>57</v>
      </c>
      <c r="FM28" s="119">
        <v>255</v>
      </c>
      <c r="FO28" s="43" t="s">
        <v>34</v>
      </c>
      <c r="FP28" s="117">
        <v>94310</v>
      </c>
      <c r="FQ28" s="118">
        <v>45873</v>
      </c>
      <c r="FR28" s="119">
        <v>98566</v>
      </c>
      <c r="FT28" s="43" t="s">
        <v>34</v>
      </c>
      <c r="FU28" s="117">
        <v>11853</v>
      </c>
      <c r="FV28" s="118">
        <v>7150</v>
      </c>
      <c r="FW28" s="119">
        <v>11409</v>
      </c>
      <c r="FY28" s="43" t="s">
        <v>34</v>
      </c>
      <c r="FZ28" s="117">
        <v>611</v>
      </c>
      <c r="GA28" s="118">
        <v>771</v>
      </c>
      <c r="GB28" s="119">
        <v>1565</v>
      </c>
    </row>
    <row r="29" spans="1:184" ht="15">
      <c r="A29" s="43" t="s">
        <v>35</v>
      </c>
      <c r="B29" s="117">
        <v>179557</v>
      </c>
      <c r="C29" s="118">
        <v>124276</v>
      </c>
      <c r="D29" s="119">
        <v>235603</v>
      </c>
      <c r="F29" s="43" t="s">
        <v>35</v>
      </c>
      <c r="G29" s="117">
        <v>363300</v>
      </c>
      <c r="H29" s="118">
        <v>272619</v>
      </c>
      <c r="I29" s="119">
        <v>543725</v>
      </c>
      <c r="K29" s="43" t="s">
        <v>35</v>
      </c>
      <c r="L29" s="117">
        <v>316463</v>
      </c>
      <c r="M29" s="118">
        <v>184941</v>
      </c>
      <c r="N29" s="119">
        <v>310489</v>
      </c>
      <c r="P29" s="43" t="s">
        <v>35</v>
      </c>
      <c r="Q29" s="117">
        <v>14428</v>
      </c>
      <c r="R29" s="118">
        <v>12241</v>
      </c>
      <c r="S29" s="119">
        <v>27204</v>
      </c>
      <c r="U29" s="43" t="s">
        <v>35</v>
      </c>
      <c r="V29" s="117">
        <v>531</v>
      </c>
      <c r="W29" s="118">
        <v>649</v>
      </c>
      <c r="X29" s="119">
        <v>1468</v>
      </c>
      <c r="Z29" s="43" t="s">
        <v>35</v>
      </c>
      <c r="AA29" s="117">
        <v>3867</v>
      </c>
      <c r="AB29" s="118">
        <v>2258</v>
      </c>
      <c r="AC29" s="119">
        <v>3628</v>
      </c>
      <c r="AE29" s="43" t="s">
        <v>35</v>
      </c>
      <c r="AF29" s="117">
        <v>11166</v>
      </c>
      <c r="AG29" s="118">
        <v>12812</v>
      </c>
      <c r="AH29" s="119">
        <v>26784</v>
      </c>
      <c r="AJ29" s="43" t="s">
        <v>35</v>
      </c>
      <c r="AK29" s="117">
        <v>2501</v>
      </c>
      <c r="AL29" s="118">
        <v>2930</v>
      </c>
      <c r="AM29" s="119">
        <v>5878</v>
      </c>
      <c r="AO29" s="43" t="s">
        <v>35</v>
      </c>
      <c r="AP29" s="117">
        <v>3960</v>
      </c>
      <c r="AQ29" s="118">
        <v>6500</v>
      </c>
      <c r="AR29" s="119">
        <v>14378</v>
      </c>
      <c r="AT29" s="43" t="s">
        <v>35</v>
      </c>
      <c r="AU29" s="117">
        <v>3374</v>
      </c>
      <c r="AV29" s="118">
        <v>3590</v>
      </c>
      <c r="AW29" s="119">
        <v>7042</v>
      </c>
      <c r="AY29" s="43" t="s">
        <v>35</v>
      </c>
      <c r="AZ29" s="117">
        <v>3814</v>
      </c>
      <c r="BA29" s="118">
        <v>6377</v>
      </c>
      <c r="BB29" s="119">
        <v>13877</v>
      </c>
      <c r="BD29" s="43" t="s">
        <v>35</v>
      </c>
      <c r="BE29" s="117">
        <v>2017</v>
      </c>
      <c r="BF29" s="118">
        <v>1218</v>
      </c>
      <c r="BG29" s="119">
        <v>1666</v>
      </c>
      <c r="BI29" s="43" t="s">
        <v>35</v>
      </c>
      <c r="BJ29" s="117">
        <v>12158</v>
      </c>
      <c r="BK29" s="118">
        <v>7263</v>
      </c>
      <c r="BL29" s="119">
        <v>13380</v>
      </c>
      <c r="BN29" s="43" t="s">
        <v>35</v>
      </c>
      <c r="BO29" s="117">
        <v>226</v>
      </c>
      <c r="BP29" s="118">
        <v>130</v>
      </c>
      <c r="BQ29" s="119">
        <v>257</v>
      </c>
      <c r="BS29" s="43" t="s">
        <v>35</v>
      </c>
      <c r="BT29" s="117">
        <v>868</v>
      </c>
      <c r="BU29" s="118">
        <v>636</v>
      </c>
      <c r="BV29" s="119">
        <v>424</v>
      </c>
      <c r="BX29" s="43" t="s">
        <v>35</v>
      </c>
      <c r="BY29" s="117">
        <v>33982</v>
      </c>
      <c r="BZ29" s="118">
        <v>30022</v>
      </c>
      <c r="CA29" s="119">
        <v>78659</v>
      </c>
      <c r="CB29" s="30"/>
      <c r="CC29" s="43" t="s">
        <v>35</v>
      </c>
      <c r="CD29" s="117">
        <v>1361</v>
      </c>
      <c r="CE29" s="118">
        <v>2791</v>
      </c>
      <c r="CF29" s="119">
        <v>9014</v>
      </c>
      <c r="CG29" s="30"/>
      <c r="CH29" s="43" t="s">
        <v>35</v>
      </c>
      <c r="CI29" s="117">
        <v>88</v>
      </c>
      <c r="CJ29" s="118">
        <v>50</v>
      </c>
      <c r="CK29" s="119">
        <v>94</v>
      </c>
      <c r="CL29" s="30"/>
      <c r="CM29" s="43" t="s">
        <v>35</v>
      </c>
      <c r="CN29" s="117">
        <v>45</v>
      </c>
      <c r="CO29" s="118">
        <v>32</v>
      </c>
      <c r="CP29" s="119">
        <v>60</v>
      </c>
      <c r="CR29" s="43" t="s">
        <v>35</v>
      </c>
      <c r="CS29" s="117">
        <v>142</v>
      </c>
      <c r="CT29" s="118">
        <v>56</v>
      </c>
      <c r="CU29" s="119">
        <v>102</v>
      </c>
      <c r="CW29" s="43" t="s">
        <v>35</v>
      </c>
      <c r="CX29" s="117">
        <v>67</v>
      </c>
      <c r="CY29" s="118">
        <v>51</v>
      </c>
      <c r="CZ29" s="119">
        <v>61</v>
      </c>
      <c r="DB29" s="43" t="s">
        <v>35</v>
      </c>
      <c r="DC29" s="117">
        <v>1146</v>
      </c>
      <c r="DD29" s="118">
        <v>888</v>
      </c>
      <c r="DE29" s="119">
        <v>1633</v>
      </c>
      <c r="DG29" s="43" t="s">
        <v>35</v>
      </c>
      <c r="DH29" s="117">
        <v>1144</v>
      </c>
      <c r="DI29" s="118">
        <v>1987</v>
      </c>
      <c r="DJ29" s="119">
        <v>5226</v>
      </c>
      <c r="DL29" s="43" t="s">
        <v>35</v>
      </c>
      <c r="DM29" s="117">
        <v>71</v>
      </c>
      <c r="DN29" s="118">
        <v>55</v>
      </c>
      <c r="DO29" s="119">
        <v>119</v>
      </c>
      <c r="DQ29" s="43" t="s">
        <v>35</v>
      </c>
      <c r="DR29" s="117">
        <v>12920</v>
      </c>
      <c r="DS29" s="118">
        <v>11430</v>
      </c>
      <c r="DT29" s="119">
        <v>20656</v>
      </c>
      <c r="DV29" s="43" t="s">
        <v>35</v>
      </c>
      <c r="DW29" s="117">
        <v>32346</v>
      </c>
      <c r="DX29" s="118">
        <v>23910</v>
      </c>
      <c r="DY29" s="119">
        <v>43876</v>
      </c>
      <c r="EA29" s="43" t="s">
        <v>35</v>
      </c>
      <c r="EB29" s="117">
        <v>7011</v>
      </c>
      <c r="EC29" s="118">
        <v>5937</v>
      </c>
      <c r="ED29" s="119">
        <v>14174</v>
      </c>
      <c r="EF29" s="43" t="s">
        <v>35</v>
      </c>
      <c r="EG29" s="117">
        <v>10650</v>
      </c>
      <c r="EH29" s="118">
        <v>5814</v>
      </c>
      <c r="EI29" s="119">
        <v>13799</v>
      </c>
      <c r="EK29" s="43" t="s">
        <v>35</v>
      </c>
      <c r="EL29" s="117">
        <v>3109</v>
      </c>
      <c r="EM29" s="118">
        <v>3492</v>
      </c>
      <c r="EN29" s="119">
        <v>12255</v>
      </c>
      <c r="EP29" s="43" t="s">
        <v>35</v>
      </c>
      <c r="EQ29" s="117">
        <v>8455</v>
      </c>
      <c r="ER29" s="118">
        <v>6328</v>
      </c>
      <c r="ES29" s="119">
        <v>13962</v>
      </c>
      <c r="EU29" s="43" t="s">
        <v>35</v>
      </c>
      <c r="EV29" s="117">
        <v>5801</v>
      </c>
      <c r="EW29" s="118">
        <v>5935</v>
      </c>
      <c r="EX29" s="119">
        <v>14407</v>
      </c>
      <c r="EZ29" s="43" t="s">
        <v>35</v>
      </c>
      <c r="FA29" s="117">
        <v>4917</v>
      </c>
      <c r="FB29" s="118">
        <v>3211</v>
      </c>
      <c r="FC29" s="119">
        <v>9730</v>
      </c>
      <c r="FE29" s="43" t="s">
        <v>35</v>
      </c>
      <c r="FF29" s="117">
        <v>1045</v>
      </c>
      <c r="FG29" s="118">
        <v>526</v>
      </c>
      <c r="FH29" s="119">
        <v>2118</v>
      </c>
      <c r="FJ29" s="43" t="s">
        <v>35</v>
      </c>
      <c r="FK29" s="117">
        <v>73</v>
      </c>
      <c r="FL29" s="118">
        <v>64</v>
      </c>
      <c r="FM29" s="119">
        <v>340</v>
      </c>
      <c r="FO29" s="43" t="s">
        <v>35</v>
      </c>
      <c r="FP29" s="117">
        <v>83141</v>
      </c>
      <c r="FQ29" s="118">
        <v>43838</v>
      </c>
      <c r="FR29" s="119">
        <v>101079</v>
      </c>
      <c r="FT29" s="43" t="s">
        <v>35</v>
      </c>
      <c r="FU29" s="117">
        <v>8225</v>
      </c>
      <c r="FV29" s="118">
        <v>5653</v>
      </c>
      <c r="FW29" s="119">
        <v>8456</v>
      </c>
      <c r="FY29" s="43" t="s">
        <v>35</v>
      </c>
      <c r="FZ29" s="117">
        <v>997</v>
      </c>
      <c r="GA29" s="118">
        <v>1014.9999999999999</v>
      </c>
      <c r="GB29" s="119">
        <v>2029.9999999999998</v>
      </c>
    </row>
    <row r="30" spans="1:184" ht="15">
      <c r="A30" s="43" t="s">
        <v>36</v>
      </c>
      <c r="B30" s="117">
        <v>147749</v>
      </c>
      <c r="C30" s="118">
        <v>117726</v>
      </c>
      <c r="D30" s="119">
        <v>248537</v>
      </c>
      <c r="F30" s="43" t="s">
        <v>36</v>
      </c>
      <c r="G30" s="117">
        <v>312472</v>
      </c>
      <c r="H30" s="118">
        <v>270619</v>
      </c>
      <c r="I30" s="119">
        <v>560473</v>
      </c>
      <c r="K30" s="43" t="s">
        <v>36</v>
      </c>
      <c r="L30" s="117">
        <v>304548</v>
      </c>
      <c r="M30" s="118">
        <v>160293</v>
      </c>
      <c r="N30" s="119">
        <v>341085</v>
      </c>
      <c r="P30" s="43" t="s">
        <v>36</v>
      </c>
      <c r="Q30" s="117">
        <v>13600</v>
      </c>
      <c r="R30" s="118">
        <v>13270</v>
      </c>
      <c r="S30" s="119">
        <v>33977</v>
      </c>
      <c r="U30" s="43" t="s">
        <v>36</v>
      </c>
      <c r="V30" s="117">
        <v>549</v>
      </c>
      <c r="W30" s="118">
        <v>716</v>
      </c>
      <c r="X30" s="119">
        <v>1902</v>
      </c>
      <c r="Z30" s="43" t="s">
        <v>36</v>
      </c>
      <c r="AA30" s="117">
        <v>4807</v>
      </c>
      <c r="AB30" s="118">
        <v>2978</v>
      </c>
      <c r="AC30" s="119">
        <v>5143</v>
      </c>
      <c r="AE30" s="43" t="s">
        <v>36</v>
      </c>
      <c r="AF30" s="117">
        <v>11180</v>
      </c>
      <c r="AG30" s="118">
        <v>13503</v>
      </c>
      <c r="AH30" s="119">
        <v>32934</v>
      </c>
      <c r="AJ30" s="43" t="s">
        <v>36</v>
      </c>
      <c r="AK30" s="117">
        <v>2174</v>
      </c>
      <c r="AL30" s="118">
        <v>2836</v>
      </c>
      <c r="AM30" s="119">
        <v>6602</v>
      </c>
      <c r="AO30" s="43" t="s">
        <v>36</v>
      </c>
      <c r="AP30" s="117">
        <v>3785</v>
      </c>
      <c r="AQ30" s="118">
        <v>6748</v>
      </c>
      <c r="AR30" s="119">
        <v>16650</v>
      </c>
      <c r="AT30" s="43" t="s">
        <v>36</v>
      </c>
      <c r="AU30" s="117">
        <v>3387</v>
      </c>
      <c r="AV30" s="118">
        <v>3818</v>
      </c>
      <c r="AW30" s="119">
        <v>8844</v>
      </c>
      <c r="AY30" s="43" t="s">
        <v>36</v>
      </c>
      <c r="AZ30" s="117">
        <v>3462</v>
      </c>
      <c r="BA30" s="118">
        <v>6440</v>
      </c>
      <c r="BB30" s="119">
        <v>15778</v>
      </c>
      <c r="BD30" s="43" t="s">
        <v>36</v>
      </c>
      <c r="BE30" s="117">
        <v>2373</v>
      </c>
      <c r="BF30" s="118">
        <v>1683</v>
      </c>
      <c r="BG30" s="119">
        <v>2714</v>
      </c>
      <c r="BI30" s="43" t="s">
        <v>36</v>
      </c>
      <c r="BJ30" s="117">
        <v>11631</v>
      </c>
      <c r="BK30" s="118">
        <v>7781</v>
      </c>
      <c r="BL30" s="119">
        <v>17268</v>
      </c>
      <c r="BN30" s="43" t="s">
        <v>36</v>
      </c>
      <c r="BO30" s="117">
        <v>295</v>
      </c>
      <c r="BP30" s="118">
        <v>296</v>
      </c>
      <c r="BQ30" s="119">
        <v>296</v>
      </c>
      <c r="BS30" s="43" t="s">
        <v>36</v>
      </c>
      <c r="BT30" s="117">
        <v>897</v>
      </c>
      <c r="BU30" s="118">
        <v>658</v>
      </c>
      <c r="BV30" s="119">
        <v>438</v>
      </c>
      <c r="BX30" s="43" t="s">
        <v>36</v>
      </c>
      <c r="BY30" s="117">
        <v>37731</v>
      </c>
      <c r="BZ30" s="118">
        <v>37672</v>
      </c>
      <c r="CA30" s="119">
        <v>91536</v>
      </c>
      <c r="CB30" s="30"/>
      <c r="CC30" s="43" t="s">
        <v>36</v>
      </c>
      <c r="CD30" s="117">
        <v>1514</v>
      </c>
      <c r="CE30" s="118">
        <v>2955</v>
      </c>
      <c r="CF30" s="119">
        <v>9228</v>
      </c>
      <c r="CG30" s="30"/>
      <c r="CH30" s="43" t="s">
        <v>36</v>
      </c>
      <c r="CI30" s="117">
        <v>73</v>
      </c>
      <c r="CJ30" s="118">
        <v>45</v>
      </c>
      <c r="CK30" s="119">
        <v>84</v>
      </c>
      <c r="CL30" s="30"/>
      <c r="CM30" s="43" t="s">
        <v>36</v>
      </c>
      <c r="CN30" s="117">
        <v>39</v>
      </c>
      <c r="CO30" s="118">
        <v>30</v>
      </c>
      <c r="CP30" s="119">
        <v>57</v>
      </c>
      <c r="CR30" s="43" t="s">
        <v>36</v>
      </c>
      <c r="CS30" s="117">
        <v>108</v>
      </c>
      <c r="CT30" s="118">
        <v>53</v>
      </c>
      <c r="CU30" s="119">
        <v>108</v>
      </c>
      <c r="CW30" s="43" t="s">
        <v>36</v>
      </c>
      <c r="CX30" s="117">
        <v>69</v>
      </c>
      <c r="CY30" s="118">
        <v>53</v>
      </c>
      <c r="CZ30" s="119">
        <v>63</v>
      </c>
      <c r="DB30" s="43" t="s">
        <v>36</v>
      </c>
      <c r="DC30" s="117">
        <v>528</v>
      </c>
      <c r="DD30" s="118">
        <v>464</v>
      </c>
      <c r="DE30" s="119">
        <v>1152</v>
      </c>
      <c r="DG30" s="43" t="s">
        <v>36</v>
      </c>
      <c r="DH30" s="117">
        <v>1223</v>
      </c>
      <c r="DI30" s="118">
        <v>2201</v>
      </c>
      <c r="DJ30" s="119">
        <v>6003</v>
      </c>
      <c r="DL30" s="43" t="s">
        <v>36</v>
      </c>
      <c r="DM30" s="117">
        <v>447</v>
      </c>
      <c r="DN30" s="118">
        <v>411</v>
      </c>
      <c r="DO30" s="119">
        <v>903</v>
      </c>
      <c r="DQ30" s="43" t="s">
        <v>36</v>
      </c>
      <c r="DR30" s="117">
        <v>9973</v>
      </c>
      <c r="DS30" s="118">
        <v>10022</v>
      </c>
      <c r="DT30" s="119">
        <v>22108</v>
      </c>
      <c r="DV30" s="43" t="s">
        <v>36</v>
      </c>
      <c r="DW30" s="117">
        <v>24130</v>
      </c>
      <c r="DX30" s="118">
        <v>20333</v>
      </c>
      <c r="DY30" s="119">
        <v>41766</v>
      </c>
      <c r="EA30" s="43" t="s">
        <v>36</v>
      </c>
      <c r="EB30" s="117">
        <v>6561</v>
      </c>
      <c r="EC30" s="118">
        <v>6549</v>
      </c>
      <c r="ED30" s="119">
        <v>17331</v>
      </c>
      <c r="EF30" s="43" t="s">
        <v>36</v>
      </c>
      <c r="EG30" s="117">
        <v>8244</v>
      </c>
      <c r="EH30" s="118">
        <v>5866</v>
      </c>
      <c r="EI30" s="119">
        <v>15278</v>
      </c>
      <c r="EK30" s="43" t="s">
        <v>36</v>
      </c>
      <c r="EL30" s="117">
        <v>3266</v>
      </c>
      <c r="EM30" s="118">
        <v>3609</v>
      </c>
      <c r="EN30" s="119">
        <v>12555</v>
      </c>
      <c r="EP30" s="43" t="s">
        <v>36</v>
      </c>
      <c r="EQ30" s="117">
        <v>7864</v>
      </c>
      <c r="ER30" s="118">
        <v>6470</v>
      </c>
      <c r="ES30" s="119">
        <v>15803</v>
      </c>
      <c r="EU30" s="43" t="s">
        <v>36</v>
      </c>
      <c r="EV30" s="117">
        <v>5489</v>
      </c>
      <c r="EW30" s="118">
        <v>6106</v>
      </c>
      <c r="EX30" s="119">
        <v>16283</v>
      </c>
      <c r="EZ30" s="43" t="s">
        <v>36</v>
      </c>
      <c r="FA30" s="117">
        <v>4814</v>
      </c>
      <c r="FB30" s="118">
        <v>3363</v>
      </c>
      <c r="FC30" s="119">
        <v>10264</v>
      </c>
      <c r="FE30" s="43" t="s">
        <v>36</v>
      </c>
      <c r="FF30" s="117">
        <v>1139</v>
      </c>
      <c r="FG30" s="118">
        <v>821</v>
      </c>
      <c r="FH30" s="119">
        <v>1202</v>
      </c>
      <c r="FJ30" s="43" t="s">
        <v>36</v>
      </c>
      <c r="FK30" s="117">
        <v>60</v>
      </c>
      <c r="FL30" s="118">
        <v>54</v>
      </c>
      <c r="FM30" s="119">
        <v>323</v>
      </c>
      <c r="FO30" s="43" t="s">
        <v>36</v>
      </c>
      <c r="FP30" s="117">
        <v>68422</v>
      </c>
      <c r="FQ30" s="118">
        <v>44259</v>
      </c>
      <c r="FR30" s="119">
        <v>114047</v>
      </c>
      <c r="FT30" s="43" t="s">
        <v>36</v>
      </c>
      <c r="FU30" s="117">
        <v>6378</v>
      </c>
      <c r="FV30" s="118">
        <v>4407</v>
      </c>
      <c r="FW30" s="119">
        <v>7989</v>
      </c>
      <c r="FY30" s="43" t="s">
        <v>36</v>
      </c>
      <c r="FZ30" s="117">
        <v>1028</v>
      </c>
      <c r="GA30" s="118">
        <v>1132</v>
      </c>
      <c r="GB30" s="119">
        <v>2603</v>
      </c>
    </row>
    <row r="31" spans="1:184" ht="15">
      <c r="A31" s="147" t="s">
        <v>52</v>
      </c>
      <c r="B31" s="42">
        <f>SUM(B19:B30)</f>
        <v>2515119</v>
      </c>
      <c r="C31" s="42">
        <f>SUM(C19:C30)</f>
        <v>1750568</v>
      </c>
      <c r="D31" s="42">
        <f>SUM(D19:D30)</f>
        <v>3106288</v>
      </c>
      <c r="F31" s="147" t="s">
        <v>52</v>
      </c>
      <c r="G31" s="42">
        <f>SUM(G19:G30)</f>
        <v>4162199</v>
      </c>
      <c r="H31" s="42">
        <f>SUM(H19:H30)</f>
        <v>4044391</v>
      </c>
      <c r="I31" s="42">
        <f>SUM(I19:I30)</f>
        <v>7687550</v>
      </c>
      <c r="K31" s="147" t="s">
        <v>52</v>
      </c>
      <c r="L31" s="42">
        <f>SUM(L19:L30)</f>
        <v>4522855</v>
      </c>
      <c r="M31" s="42">
        <f>SUM(M19:M30)</f>
        <v>2669517</v>
      </c>
      <c r="N31" s="42">
        <f>SUM(N19:N30)</f>
        <v>4344406</v>
      </c>
      <c r="P31" s="147" t="s">
        <v>52</v>
      </c>
      <c r="Q31" s="42">
        <f>SUM(Q19:Q30)</f>
        <v>159125</v>
      </c>
      <c r="R31" s="42">
        <f>SUM(R19:R30)</f>
        <v>137006</v>
      </c>
      <c r="S31" s="42">
        <f>SUM(S19:S30)</f>
        <v>322559</v>
      </c>
      <c r="U31" s="147" t="s">
        <v>52</v>
      </c>
      <c r="V31" s="42">
        <f>SUM(V19:V30)</f>
        <v>4556</v>
      </c>
      <c r="W31" s="42">
        <f>SUM(W19:W30)</f>
        <v>5556</v>
      </c>
      <c r="X31" s="42">
        <f>SUM(X19:X30)</f>
        <v>15508</v>
      </c>
      <c r="Z31" s="147" t="s">
        <v>52</v>
      </c>
      <c r="AA31" s="42">
        <f>SUM(AA19:AA30)</f>
        <v>30956</v>
      </c>
      <c r="AB31" s="42">
        <f>SUM(AB19:AB30)</f>
        <v>19309</v>
      </c>
      <c r="AC31" s="42">
        <f>SUM(AC19:AC30)</f>
        <v>38693</v>
      </c>
      <c r="AE31" s="147" t="s">
        <v>52</v>
      </c>
      <c r="AF31" s="42">
        <f>SUM(AF19:AF30)</f>
        <v>102442</v>
      </c>
      <c r="AG31" s="42">
        <f>SUM(AG19:AG30)</f>
        <v>123965</v>
      </c>
      <c r="AH31" s="42">
        <f>SUM(AH19:AH30)</f>
        <v>297531</v>
      </c>
      <c r="AJ31" s="147" t="s">
        <v>52</v>
      </c>
      <c r="AK31" s="42">
        <f>SUM(AK19:AK30)</f>
        <v>9829</v>
      </c>
      <c r="AL31" s="42">
        <f>SUM(AL19:AL30)</f>
        <v>24878</v>
      </c>
      <c r="AM31" s="42">
        <f>SUM(AM19:AM30)</f>
        <v>62966</v>
      </c>
      <c r="AO31" s="147" t="s">
        <v>52</v>
      </c>
      <c r="AP31" s="42">
        <f>SUM(AP19:AP30)</f>
        <v>18116</v>
      </c>
      <c r="AQ31" s="42">
        <f>SUM(AQ19:AQ30)</f>
        <v>60192</v>
      </c>
      <c r="AR31" s="42">
        <f>SUM(AR19:AR30)</f>
        <v>162560</v>
      </c>
      <c r="AT31" s="147" t="s">
        <v>52</v>
      </c>
      <c r="AU31" s="42">
        <f>SUM(AU19:AU30)</f>
        <v>21235</v>
      </c>
      <c r="AV31" s="42">
        <f>SUM(AV19:AV30)</f>
        <v>31690</v>
      </c>
      <c r="AW31" s="42">
        <f>SUM(AW19:AW30)</f>
        <v>75212</v>
      </c>
      <c r="AY31" s="147" t="s">
        <v>52</v>
      </c>
      <c r="AZ31" s="42">
        <f>SUM(AZ19:AZ30)</f>
        <v>15569</v>
      </c>
      <c r="BA31" s="42">
        <f>SUM(BA19:BA30)</f>
        <v>61295</v>
      </c>
      <c r="BB31" s="42">
        <f>SUM(BB19:BB30)</f>
        <v>164664</v>
      </c>
      <c r="BD31" s="147" t="s">
        <v>52</v>
      </c>
      <c r="BE31" s="42">
        <f>SUM(BE19:BE30)</f>
        <v>23087</v>
      </c>
      <c r="BF31" s="42">
        <f>SUM(BF19:BF30)</f>
        <v>14514</v>
      </c>
      <c r="BG31" s="42">
        <f>SUM(BG19:BG30)</f>
        <v>20448</v>
      </c>
      <c r="BI31" s="147" t="s">
        <v>52</v>
      </c>
      <c r="BJ31" s="42">
        <f>SUM(BJ19:BJ30)</f>
        <v>133534</v>
      </c>
      <c r="BK31" s="42">
        <f>SUM(BK19:BK30)</f>
        <v>80938</v>
      </c>
      <c r="BL31" s="42">
        <f>SUM(BL19:BL30)</f>
        <v>153434</v>
      </c>
      <c r="BN31" s="147" t="s">
        <v>52</v>
      </c>
      <c r="BO31" s="42">
        <f>SUM(BO19:BO30)</f>
        <v>24840</v>
      </c>
      <c r="BP31" s="42">
        <f>SUM(BP19:BP30)</f>
        <v>9174</v>
      </c>
      <c r="BQ31" s="42">
        <f>SUM(BQ19:BQ30)</f>
        <v>16916</v>
      </c>
      <c r="BS31" s="147" t="s">
        <v>52</v>
      </c>
      <c r="BT31" s="42">
        <f>SUM(BT19:BT30)</f>
        <v>8024</v>
      </c>
      <c r="BU31" s="42">
        <f>SUM(BU19:BU30)</f>
        <v>5971</v>
      </c>
      <c r="BV31" s="42">
        <f>SUM(BV19:BV30)</f>
        <v>6206</v>
      </c>
      <c r="BX31" s="147" t="s">
        <v>52</v>
      </c>
      <c r="BY31" s="42">
        <f>SUM(BY19:BY30)</f>
        <v>407814</v>
      </c>
      <c r="BZ31" s="42">
        <f>SUM(BZ19:BZ30)</f>
        <v>328883</v>
      </c>
      <c r="CA31" s="42">
        <f>SUM(CA19:CA30)</f>
        <v>900670</v>
      </c>
      <c r="CB31" s="30"/>
      <c r="CC31" s="147" t="s">
        <v>52</v>
      </c>
      <c r="CD31" s="42">
        <f>SUM(CD19:CD30)</f>
        <v>11580</v>
      </c>
      <c r="CE31" s="42">
        <f>SUM(CE19:CE30)</f>
        <v>29983</v>
      </c>
      <c r="CF31" s="42">
        <f>SUM(CF19:CF30)</f>
        <v>103337</v>
      </c>
      <c r="CG31" s="30"/>
      <c r="CH31" s="147" t="s">
        <v>52</v>
      </c>
      <c r="CI31" s="42">
        <f>SUM(CI19:CI30)</f>
        <v>1021</v>
      </c>
      <c r="CJ31" s="42">
        <f>SUM(CJ19:CJ30)</f>
        <v>568</v>
      </c>
      <c r="CK31" s="42">
        <f>SUM(CK19:CK30)</f>
        <v>1026</v>
      </c>
      <c r="CL31" s="30"/>
      <c r="CM31" s="147" t="s">
        <v>52</v>
      </c>
      <c r="CN31" s="42">
        <f>SUM(CN19:CN30)</f>
        <v>515</v>
      </c>
      <c r="CO31" s="42">
        <f>SUM(CO19:CO30)</f>
        <v>371</v>
      </c>
      <c r="CP31" s="42">
        <f>SUM(CP19:CP30)</f>
        <v>694</v>
      </c>
      <c r="CR31" s="147" t="s">
        <v>52</v>
      </c>
      <c r="CS31" s="42">
        <f>SUM(CS19:CS30)</f>
        <v>1357</v>
      </c>
      <c r="CT31" s="42">
        <f>SUM(CT19:CT30)</f>
        <v>625</v>
      </c>
      <c r="CU31" s="42">
        <f>SUM(CU19:CU30)</f>
        <v>1145</v>
      </c>
      <c r="CW31" s="147" t="s">
        <v>52</v>
      </c>
      <c r="CX31" s="42">
        <f>SUM(CX19:CX30)</f>
        <v>813</v>
      </c>
      <c r="CY31" s="42">
        <f>SUM(CY19:CY30)</f>
        <v>623</v>
      </c>
      <c r="CZ31" s="42">
        <f>SUM(CZ19:CZ30)</f>
        <v>742</v>
      </c>
      <c r="DB31" s="147" t="s">
        <v>52</v>
      </c>
      <c r="DC31" s="42">
        <f>SUM(DC19:DC30)</f>
        <v>15267</v>
      </c>
      <c r="DD31" s="42">
        <f>SUM(DD19:DD30)</f>
        <v>11520</v>
      </c>
      <c r="DE31" s="42">
        <f>SUM(DE19:DE30)</f>
        <v>21803</v>
      </c>
      <c r="DG31" s="147" t="s">
        <v>52</v>
      </c>
      <c r="DH31" s="42">
        <f>SUM(DH19:DH30)</f>
        <v>7739</v>
      </c>
      <c r="DI31" s="42">
        <f>SUM(DI19:DI30)</f>
        <v>18691</v>
      </c>
      <c r="DJ31" s="42">
        <f>SUM(DJ19:DJ30)</f>
        <v>58228</v>
      </c>
      <c r="DL31" s="147" t="s">
        <v>52</v>
      </c>
      <c r="DM31" s="42">
        <f>SUM(DM19:DM30)</f>
        <v>2813</v>
      </c>
      <c r="DN31" s="42">
        <f>SUM(DN19:DN30)</f>
        <v>2155</v>
      </c>
      <c r="DO31" s="42">
        <f>SUM(DO19:DO30)</f>
        <v>4215</v>
      </c>
      <c r="DQ31" s="147" t="s">
        <v>52</v>
      </c>
      <c r="DR31" s="42">
        <f>SUM(DR19:DR30)</f>
        <v>206347</v>
      </c>
      <c r="DS31" s="42">
        <f>SUM(DS19:DS30)</f>
        <v>171400</v>
      </c>
      <c r="DT31" s="42">
        <f>SUM(DT19:DT30)</f>
        <v>323996</v>
      </c>
      <c r="DV31" s="147" t="s">
        <v>52</v>
      </c>
      <c r="DW31" s="42">
        <f>SUM(DW19:DW30)</f>
        <v>469148</v>
      </c>
      <c r="DX31" s="42">
        <f>SUM(DX19:DX30)</f>
        <v>348395</v>
      </c>
      <c r="DY31" s="42">
        <f>SUM(DY19:DY30)</f>
        <v>604351</v>
      </c>
      <c r="EA31" s="147" t="s">
        <v>52</v>
      </c>
      <c r="EB31" s="42">
        <f>SUM(EB19:EB30)</f>
        <v>68139</v>
      </c>
      <c r="EC31" s="42">
        <f>SUM(EC19:EC30)</f>
        <v>61815</v>
      </c>
      <c r="ED31" s="42">
        <f>SUM(ED19:ED30)</f>
        <v>153337</v>
      </c>
      <c r="EF31" s="147" t="s">
        <v>52</v>
      </c>
      <c r="EG31" s="42">
        <f>SUM(EG19:EG30)</f>
        <v>135981</v>
      </c>
      <c r="EH31" s="42">
        <f>SUM(EH19:EH30)</f>
        <v>65242</v>
      </c>
      <c r="EI31" s="42">
        <f>SUM(EI19:EI30)</f>
        <v>157909</v>
      </c>
      <c r="EK31" s="147" t="s">
        <v>52</v>
      </c>
      <c r="EL31" s="42">
        <f>SUM(EL19:EL30)</f>
        <v>29055</v>
      </c>
      <c r="EM31" s="42">
        <f>SUM(EM19:EM30)</f>
        <v>31819</v>
      </c>
      <c r="EN31" s="42">
        <f>SUM(EN19:EN30)</f>
        <v>138676</v>
      </c>
      <c r="EP31" s="147" t="s">
        <v>52</v>
      </c>
      <c r="EQ31" s="42">
        <f>SUM(EQ19:EQ30)</f>
        <v>77161</v>
      </c>
      <c r="ER31" s="42">
        <f>SUM(ER19:ER30)</f>
        <v>68245</v>
      </c>
      <c r="ES31" s="42">
        <f>SUM(ES19:ES30)</f>
        <v>154255</v>
      </c>
      <c r="EU31" s="147" t="s">
        <v>52</v>
      </c>
      <c r="EV31" s="42">
        <f>SUM(EV19:EV30)</f>
        <v>62364</v>
      </c>
      <c r="EW31" s="42">
        <f>SUM(EW19:EW30)</f>
        <v>63741</v>
      </c>
      <c r="EX31" s="42">
        <f>SUM(EX19:EX30)</f>
        <v>168159</v>
      </c>
      <c r="EZ31" s="147" t="s">
        <v>52</v>
      </c>
      <c r="FA31" s="42">
        <f>SUM(FA19:FA30)</f>
        <v>36343</v>
      </c>
      <c r="FB31" s="42">
        <f>SUM(FB19:FB30)</f>
        <v>30587</v>
      </c>
      <c r="FC31" s="42">
        <f>SUM(FC19:FC30)</f>
        <v>102856</v>
      </c>
      <c r="FE31" s="147" t="s">
        <v>52</v>
      </c>
      <c r="FF31" s="42">
        <f>SUM(FF19:FF30)</f>
        <v>11686</v>
      </c>
      <c r="FG31" s="42">
        <f>SUM(FG19:FG30)</f>
        <v>5962</v>
      </c>
      <c r="FH31" s="42">
        <f>SUM(FH19:FH30)</f>
        <v>19525</v>
      </c>
      <c r="FJ31" s="147" t="s">
        <v>52</v>
      </c>
      <c r="FK31" s="42">
        <f>SUM(FK19:FK30)</f>
        <v>614</v>
      </c>
      <c r="FL31" s="42">
        <f>SUM(FL19:FL30)</f>
        <v>546</v>
      </c>
      <c r="FM31" s="42">
        <f>SUM(FM19:FM30)</f>
        <v>2836</v>
      </c>
      <c r="FO31" s="147" t="s">
        <v>52</v>
      </c>
      <c r="FP31" s="42">
        <f>SUM(FP19:FP30)</f>
        <v>1152866</v>
      </c>
      <c r="FQ31" s="42">
        <f>SUM(FQ19:FQ30)</f>
        <v>600787</v>
      </c>
      <c r="FR31" s="42">
        <f>SUM(FR19:FR30)</f>
        <v>1254269</v>
      </c>
      <c r="FT31" s="147" t="s">
        <v>52</v>
      </c>
      <c r="FU31" s="42">
        <f>SUM(FU19:FU30)</f>
        <v>131669</v>
      </c>
      <c r="FV31" s="42">
        <f>SUM(FV19:FV30)</f>
        <v>90399</v>
      </c>
      <c r="FW31" s="42">
        <f>SUM(FW19:FW30)</f>
        <v>140026</v>
      </c>
      <c r="FY31" s="147" t="s">
        <v>52</v>
      </c>
      <c r="FZ31" s="42">
        <f>SUM(FZ19:FZ30)</f>
        <v>11226</v>
      </c>
      <c r="GA31" s="42">
        <f>SUM(GA19:GA30)</f>
        <v>11124</v>
      </c>
      <c r="GB31" s="42">
        <f>SUM(GB19:GB30)</f>
        <v>23487</v>
      </c>
    </row>
    <row r="32" spans="1:184" s="30" customFormat="1" ht="15">
      <c r="B32" s="183"/>
      <c r="C32" s="170"/>
      <c r="D32" s="170"/>
      <c r="G32" s="183"/>
      <c r="H32" s="195"/>
      <c r="I32" s="170"/>
      <c r="L32" s="183"/>
      <c r="M32" s="195"/>
      <c r="Q32" s="183"/>
      <c r="R32" s="195"/>
      <c r="V32" s="183"/>
      <c r="W32" s="195"/>
      <c r="AA32" s="183"/>
      <c r="AB32" s="195"/>
      <c r="AF32" s="183"/>
      <c r="AG32" s="195"/>
      <c r="AK32" s="183"/>
      <c r="AL32" s="195"/>
      <c r="AP32" s="183"/>
      <c r="AQ32" s="195"/>
      <c r="AU32" s="183"/>
      <c r="AV32" s="195"/>
      <c r="AZ32" s="183"/>
      <c r="BA32" s="195"/>
      <c r="BE32" s="183"/>
      <c r="BF32" s="195"/>
      <c r="BJ32" s="183"/>
      <c r="BK32" s="195"/>
      <c r="BN32" s="170"/>
      <c r="BO32" s="183"/>
      <c r="BP32" s="195"/>
      <c r="BS32" s="184" t="s">
        <v>227</v>
      </c>
      <c r="BT32" s="183"/>
      <c r="BU32" s="195"/>
      <c r="BY32" s="183"/>
      <c r="BZ32" s="195"/>
      <c r="CD32" s="183"/>
      <c r="CE32" s="195"/>
      <c r="CI32" s="183"/>
      <c r="CJ32" s="195"/>
      <c r="CN32" s="183"/>
      <c r="CO32" s="195"/>
      <c r="CS32" s="183"/>
      <c r="CT32" s="195"/>
      <c r="CX32" s="183"/>
      <c r="CY32" s="195"/>
      <c r="DC32" s="183"/>
      <c r="DD32" s="195"/>
    </row>
    <row r="33" spans="1:169" ht="15">
      <c r="A33" s="62">
        <v>2016</v>
      </c>
      <c r="B33" s="63" t="s">
        <v>22</v>
      </c>
      <c r="C33" s="63" t="s">
        <v>23</v>
      </c>
      <c r="D33" s="63" t="s">
        <v>24</v>
      </c>
      <c r="F33" s="62">
        <f>A33</f>
        <v>2016</v>
      </c>
      <c r="G33" s="63" t="s">
        <v>22</v>
      </c>
      <c r="H33" s="63" t="s">
        <v>23</v>
      </c>
      <c r="I33" s="63" t="s">
        <v>24</v>
      </c>
      <c r="K33" s="62">
        <f>F33</f>
        <v>2016</v>
      </c>
      <c r="L33" s="63" t="s">
        <v>22</v>
      </c>
      <c r="M33" s="63" t="s">
        <v>23</v>
      </c>
      <c r="N33" s="63" t="s">
        <v>24</v>
      </c>
      <c r="P33" s="62">
        <f>K33</f>
        <v>2016</v>
      </c>
      <c r="Q33" s="63" t="s">
        <v>22</v>
      </c>
      <c r="R33" s="63" t="s">
        <v>23</v>
      </c>
      <c r="S33" s="63" t="s">
        <v>24</v>
      </c>
      <c r="T33" s="186"/>
      <c r="U33" s="62">
        <f>P33</f>
        <v>2016</v>
      </c>
      <c r="V33" s="63" t="s">
        <v>22</v>
      </c>
      <c r="W33" s="63" t="s">
        <v>23</v>
      </c>
      <c r="X33" s="63" t="s">
        <v>24</v>
      </c>
      <c r="Z33" s="62">
        <f>P33</f>
        <v>2016</v>
      </c>
      <c r="AA33" s="63" t="s">
        <v>22</v>
      </c>
      <c r="AB33" s="63" t="s">
        <v>23</v>
      </c>
      <c r="AC33" s="63" t="s">
        <v>24</v>
      </c>
      <c r="AE33" s="62">
        <f>Z33</f>
        <v>2016</v>
      </c>
      <c r="AF33" s="63" t="s">
        <v>22</v>
      </c>
      <c r="AG33" s="63" t="s">
        <v>23</v>
      </c>
      <c r="AH33" s="63" t="s">
        <v>24</v>
      </c>
      <c r="AJ33" s="62">
        <f>AE33</f>
        <v>2016</v>
      </c>
      <c r="AK33" s="63" t="s">
        <v>22</v>
      </c>
      <c r="AL33" s="63" t="s">
        <v>23</v>
      </c>
      <c r="AM33" s="63" t="s">
        <v>24</v>
      </c>
      <c r="AO33" s="62">
        <f>AJ33</f>
        <v>2016</v>
      </c>
      <c r="AP33" s="63" t="s">
        <v>22</v>
      </c>
      <c r="AQ33" s="63" t="s">
        <v>23</v>
      </c>
      <c r="AR33" s="63" t="s">
        <v>24</v>
      </c>
      <c r="AT33" s="62">
        <f>AO33</f>
        <v>2016</v>
      </c>
      <c r="AU33" s="63" t="s">
        <v>22</v>
      </c>
      <c r="AV33" s="63" t="s">
        <v>23</v>
      </c>
      <c r="AW33" s="63" t="s">
        <v>24</v>
      </c>
      <c r="AY33" s="62">
        <f>AT33</f>
        <v>2016</v>
      </c>
      <c r="AZ33" s="63" t="s">
        <v>22</v>
      </c>
      <c r="BA33" s="63" t="s">
        <v>23</v>
      </c>
      <c r="BB33" s="63" t="s">
        <v>24</v>
      </c>
      <c r="BD33" s="62">
        <f>AY33</f>
        <v>2016</v>
      </c>
      <c r="BE33" s="63" t="s">
        <v>22</v>
      </c>
      <c r="BF33" s="63" t="s">
        <v>23</v>
      </c>
      <c r="BG33" s="63" t="s">
        <v>24</v>
      </c>
      <c r="BI33" s="62">
        <v>2016</v>
      </c>
      <c r="BJ33" s="63" t="s">
        <v>22</v>
      </c>
      <c r="BK33" s="63" t="s">
        <v>23</v>
      </c>
      <c r="BL33" s="63" t="s">
        <v>24</v>
      </c>
      <c r="BN33" s="62">
        <f>BI33</f>
        <v>2016</v>
      </c>
      <c r="BO33" s="63" t="s">
        <v>22</v>
      </c>
      <c r="BP33" s="63" t="s">
        <v>23</v>
      </c>
      <c r="BQ33" s="63" t="s">
        <v>24</v>
      </c>
      <c r="BS33" s="62">
        <f>BN33</f>
        <v>2016</v>
      </c>
      <c r="BT33" s="63" t="s">
        <v>22</v>
      </c>
      <c r="BU33" s="63" t="s">
        <v>23</v>
      </c>
      <c r="BV33" s="63" t="s">
        <v>24</v>
      </c>
      <c r="BX33" s="62">
        <f>BS33</f>
        <v>2016</v>
      </c>
      <c r="BY33" s="63" t="s">
        <v>22</v>
      </c>
      <c r="BZ33" s="63" t="s">
        <v>23</v>
      </c>
      <c r="CA33" s="63" t="s">
        <v>24</v>
      </c>
      <c r="CB33" s="30"/>
      <c r="CC33" s="62">
        <f>BX33</f>
        <v>2016</v>
      </c>
      <c r="CD33" s="63" t="s">
        <v>22</v>
      </c>
      <c r="CE33" s="63" t="s">
        <v>23</v>
      </c>
      <c r="CF33" s="63" t="s">
        <v>24</v>
      </c>
      <c r="CG33" s="30"/>
      <c r="CH33" s="62">
        <f>CC33</f>
        <v>2016</v>
      </c>
      <c r="CI33" s="63" t="s">
        <v>22</v>
      </c>
      <c r="CJ33" s="63" t="s">
        <v>23</v>
      </c>
      <c r="CK33" s="63" t="s">
        <v>24</v>
      </c>
      <c r="CL33" s="30"/>
      <c r="CM33" s="62">
        <f>CH33</f>
        <v>2016</v>
      </c>
      <c r="CN33" s="63" t="s">
        <v>22</v>
      </c>
      <c r="CO33" s="63" t="s">
        <v>23</v>
      </c>
      <c r="CP33" s="63" t="s">
        <v>24</v>
      </c>
      <c r="CR33" s="62">
        <f>CM33</f>
        <v>2016</v>
      </c>
      <c r="CS33" s="63" t="s">
        <v>22</v>
      </c>
      <c r="CT33" s="63" t="s">
        <v>23</v>
      </c>
      <c r="CU33" s="63" t="s">
        <v>24</v>
      </c>
      <c r="CW33" s="62">
        <f>CR33</f>
        <v>2016</v>
      </c>
      <c r="CX33" s="63" t="s">
        <v>22</v>
      </c>
      <c r="CY33" s="63" t="s">
        <v>23</v>
      </c>
      <c r="CZ33" s="63" t="s">
        <v>24</v>
      </c>
      <c r="DB33" s="62">
        <f>CW33</f>
        <v>2016</v>
      </c>
      <c r="DC33" s="63" t="s">
        <v>22</v>
      </c>
      <c r="DD33" s="63" t="s">
        <v>23</v>
      </c>
      <c r="DE33" s="63" t="s">
        <v>24</v>
      </c>
      <c r="DG33" s="62">
        <f>DB33</f>
        <v>2016</v>
      </c>
      <c r="DH33" s="63" t="s">
        <v>22</v>
      </c>
      <c r="DI33" s="63" t="s">
        <v>23</v>
      </c>
      <c r="DJ33" s="63" t="s">
        <v>24</v>
      </c>
      <c r="DL33" s="62">
        <f>DG33</f>
        <v>2016</v>
      </c>
      <c r="DM33" s="63" t="s">
        <v>22</v>
      </c>
      <c r="DN33" s="63" t="s">
        <v>23</v>
      </c>
      <c r="DO33" s="63" t="s">
        <v>24</v>
      </c>
      <c r="DQ33" s="62">
        <f>DL33</f>
        <v>2016</v>
      </c>
      <c r="DR33" s="63" t="s">
        <v>22</v>
      </c>
      <c r="DS33" s="63" t="s">
        <v>23</v>
      </c>
      <c r="DT33" s="63" t="s">
        <v>24</v>
      </c>
      <c r="DV33" s="62">
        <f>DQ33</f>
        <v>2016</v>
      </c>
      <c r="DW33" s="63" t="s">
        <v>22</v>
      </c>
      <c r="DX33" s="63" t="s">
        <v>23</v>
      </c>
      <c r="DY33" s="63" t="s">
        <v>24</v>
      </c>
      <c r="EA33" s="62">
        <f>DV33</f>
        <v>2016</v>
      </c>
      <c r="EB33" s="63" t="s">
        <v>22</v>
      </c>
      <c r="EC33" s="63" t="s">
        <v>23</v>
      </c>
      <c r="ED33" s="63" t="s">
        <v>24</v>
      </c>
      <c r="EF33" s="62">
        <f>EA33</f>
        <v>2016</v>
      </c>
      <c r="EG33" s="63" t="s">
        <v>22</v>
      </c>
      <c r="EH33" s="63" t="s">
        <v>23</v>
      </c>
      <c r="EI33" s="63" t="s">
        <v>24</v>
      </c>
      <c r="EK33" s="62">
        <f>EF33</f>
        <v>2016</v>
      </c>
      <c r="EL33" s="63" t="s">
        <v>22</v>
      </c>
      <c r="EM33" s="63" t="s">
        <v>23</v>
      </c>
      <c r="EN33" s="63" t="s">
        <v>24</v>
      </c>
      <c r="EP33" s="62">
        <f>EK33</f>
        <v>2016</v>
      </c>
      <c r="EQ33" s="63" t="s">
        <v>22</v>
      </c>
      <c r="ER33" s="63" t="s">
        <v>23</v>
      </c>
      <c r="ES33" s="63" t="s">
        <v>24</v>
      </c>
      <c r="EU33" s="62">
        <f>EP33</f>
        <v>2016</v>
      </c>
      <c r="EV33" s="63" t="s">
        <v>22</v>
      </c>
      <c r="EW33" s="63" t="s">
        <v>23</v>
      </c>
      <c r="EX33" s="63" t="s">
        <v>24</v>
      </c>
      <c r="EZ33" s="62">
        <f>EU33</f>
        <v>2016</v>
      </c>
      <c r="FA33" s="63" t="s">
        <v>22</v>
      </c>
      <c r="FB33" s="63" t="s">
        <v>23</v>
      </c>
      <c r="FC33" s="63" t="s">
        <v>24</v>
      </c>
      <c r="FE33" s="62">
        <f>EZ33</f>
        <v>2016</v>
      </c>
      <c r="FF33" s="63" t="s">
        <v>22</v>
      </c>
      <c r="FG33" s="63" t="s">
        <v>23</v>
      </c>
      <c r="FH33" s="63" t="s">
        <v>24</v>
      </c>
      <c r="FJ33" s="62">
        <f>FE33</f>
        <v>2016</v>
      </c>
      <c r="FK33" s="63" t="s">
        <v>22</v>
      </c>
      <c r="FL33" s="63" t="s">
        <v>23</v>
      </c>
      <c r="FM33" s="63" t="s">
        <v>24</v>
      </c>
    </row>
    <row r="34" spans="1:169" ht="15">
      <c r="A34" s="43" t="s">
        <v>25</v>
      </c>
      <c r="B34" s="142">
        <v>130862</v>
      </c>
      <c r="C34" s="118">
        <v>99402</v>
      </c>
      <c r="D34" s="143">
        <v>199212</v>
      </c>
      <c r="F34" s="43" t="s">
        <v>25</v>
      </c>
      <c r="G34" s="41">
        <v>506414</v>
      </c>
      <c r="H34" s="118">
        <v>357980</v>
      </c>
      <c r="I34" s="41">
        <v>709664</v>
      </c>
      <c r="K34" s="43" t="s">
        <v>25</v>
      </c>
      <c r="L34" s="41">
        <v>271922</v>
      </c>
      <c r="M34" s="118">
        <v>180623</v>
      </c>
      <c r="N34" s="41">
        <v>337947</v>
      </c>
      <c r="P34" s="43" t="s">
        <v>25</v>
      </c>
      <c r="Q34" s="41">
        <v>5762</v>
      </c>
      <c r="R34" s="118">
        <v>5725</v>
      </c>
      <c r="S34" s="41">
        <v>12529</v>
      </c>
      <c r="T34" s="6"/>
      <c r="U34" s="43" t="s">
        <v>25</v>
      </c>
      <c r="V34" s="41">
        <v>3574.2</v>
      </c>
      <c r="W34" s="118">
        <v>1973.9999999999998</v>
      </c>
      <c r="X34" s="41">
        <v>5462.0999999999995</v>
      </c>
      <c r="Z34" s="43" t="s">
        <v>25</v>
      </c>
      <c r="AA34" s="41">
        <v>5106</v>
      </c>
      <c r="AB34" s="118">
        <v>2820</v>
      </c>
      <c r="AC34" s="41">
        <v>7803</v>
      </c>
      <c r="AE34" s="43" t="s">
        <v>25</v>
      </c>
      <c r="AF34" s="41">
        <v>9666</v>
      </c>
      <c r="AG34" s="118">
        <v>13350</v>
      </c>
      <c r="AH34" s="41">
        <v>31357</v>
      </c>
      <c r="AJ34" s="43" t="s">
        <v>25</v>
      </c>
      <c r="AK34" s="41">
        <v>1167</v>
      </c>
      <c r="AL34" s="118">
        <v>2927</v>
      </c>
      <c r="AM34" s="41">
        <v>6429</v>
      </c>
      <c r="AO34" s="43" t="s">
        <v>25</v>
      </c>
      <c r="AP34" s="41">
        <v>2752</v>
      </c>
      <c r="AQ34" s="118">
        <v>7086</v>
      </c>
      <c r="AR34" s="41">
        <v>16369</v>
      </c>
      <c r="AT34" s="43" t="s">
        <v>25</v>
      </c>
      <c r="AU34" s="41">
        <v>2545</v>
      </c>
      <c r="AV34" s="118">
        <v>4017</v>
      </c>
      <c r="AW34" s="41">
        <v>8586</v>
      </c>
      <c r="AY34" s="43" t="s">
        <v>25</v>
      </c>
      <c r="AZ34" s="41">
        <v>2648</v>
      </c>
      <c r="BA34" s="118">
        <v>7876</v>
      </c>
      <c r="BB34" s="41">
        <v>17964</v>
      </c>
      <c r="BD34" s="43" t="s">
        <v>25</v>
      </c>
      <c r="BE34" s="41">
        <v>3582</v>
      </c>
      <c r="BF34" s="118">
        <v>2482</v>
      </c>
      <c r="BG34" s="41">
        <v>3590</v>
      </c>
      <c r="BI34" s="43" t="s">
        <v>25</v>
      </c>
      <c r="BJ34" s="41">
        <v>11422</v>
      </c>
      <c r="BK34" s="118">
        <v>7468</v>
      </c>
      <c r="BL34" s="41">
        <v>15257</v>
      </c>
      <c r="BM34" s="115"/>
      <c r="BN34" s="43" t="s">
        <v>25</v>
      </c>
      <c r="BO34" s="41">
        <v>359</v>
      </c>
      <c r="BP34" s="118">
        <v>103</v>
      </c>
      <c r="BQ34" s="41">
        <v>186</v>
      </c>
      <c r="BS34" s="43" t="s">
        <v>25</v>
      </c>
      <c r="BT34" s="41">
        <v>603</v>
      </c>
      <c r="BU34" s="118">
        <v>493</v>
      </c>
      <c r="BV34" s="41">
        <v>942</v>
      </c>
      <c r="BX34" s="43" t="s">
        <v>25</v>
      </c>
      <c r="BY34" s="41">
        <v>30570</v>
      </c>
      <c r="BZ34" s="118">
        <v>32582</v>
      </c>
      <c r="CA34" s="41">
        <v>84556</v>
      </c>
      <c r="CB34" s="30"/>
      <c r="CC34" s="43" t="s">
        <v>25</v>
      </c>
      <c r="CD34" s="41">
        <v>1232</v>
      </c>
      <c r="CE34" s="118">
        <v>3050</v>
      </c>
      <c r="CF34" s="41">
        <v>10536</v>
      </c>
      <c r="CG34" s="30"/>
      <c r="CH34" s="43" t="s">
        <v>25</v>
      </c>
      <c r="CI34" s="41">
        <v>477</v>
      </c>
      <c r="CJ34" s="118">
        <v>286</v>
      </c>
      <c r="CK34" s="41">
        <v>126</v>
      </c>
      <c r="CL34" s="30"/>
      <c r="CM34" s="43" t="s">
        <v>25</v>
      </c>
      <c r="CN34" s="41">
        <v>44</v>
      </c>
      <c r="CO34" s="118">
        <v>33</v>
      </c>
      <c r="CP34" s="41">
        <v>69</v>
      </c>
      <c r="CR34" s="43" t="s">
        <v>25</v>
      </c>
      <c r="CS34" s="41">
        <v>111</v>
      </c>
      <c r="CT34" s="118">
        <v>95</v>
      </c>
      <c r="CU34" s="41">
        <v>85</v>
      </c>
      <c r="CW34" s="43" t="s">
        <v>25</v>
      </c>
      <c r="CX34" s="41">
        <v>83</v>
      </c>
      <c r="CY34" s="118">
        <v>85</v>
      </c>
      <c r="CZ34" s="41">
        <v>82</v>
      </c>
      <c r="DB34" s="43" t="s">
        <v>25</v>
      </c>
      <c r="DC34" s="41">
        <v>1550</v>
      </c>
      <c r="DD34" s="118">
        <v>1719</v>
      </c>
      <c r="DE34" s="41">
        <v>3156</v>
      </c>
      <c r="DG34" s="43" t="s">
        <v>25</v>
      </c>
      <c r="DH34" s="41">
        <v>1250</v>
      </c>
      <c r="DI34" s="118">
        <v>2158</v>
      </c>
      <c r="DJ34" s="41">
        <v>5712</v>
      </c>
      <c r="DL34" s="43" t="s">
        <v>25</v>
      </c>
      <c r="DM34" s="41">
        <v>82</v>
      </c>
      <c r="DN34" s="118">
        <v>62</v>
      </c>
      <c r="DO34" s="41">
        <v>133</v>
      </c>
      <c r="DQ34" s="43" t="s">
        <v>25</v>
      </c>
      <c r="DR34" s="41">
        <v>5831</v>
      </c>
      <c r="DS34" s="118">
        <v>5928</v>
      </c>
      <c r="DT34" s="41">
        <v>13378</v>
      </c>
      <c r="DV34" s="43" t="s">
        <v>25</v>
      </c>
      <c r="DW34" s="41">
        <v>30521</v>
      </c>
      <c r="DX34" s="118">
        <v>25353</v>
      </c>
      <c r="DY34" s="41">
        <v>48701</v>
      </c>
      <c r="EA34" s="43" t="s">
        <v>25</v>
      </c>
      <c r="EB34" s="41">
        <v>6595</v>
      </c>
      <c r="EC34" s="118">
        <v>6850</v>
      </c>
      <c r="ED34" s="41">
        <v>16476</v>
      </c>
      <c r="EF34" s="43" t="s">
        <v>25</v>
      </c>
      <c r="EG34" s="41">
        <v>8994</v>
      </c>
      <c r="EH34" s="118">
        <v>6081</v>
      </c>
      <c r="EI34" s="41">
        <v>14563</v>
      </c>
      <c r="EK34" s="43" t="s">
        <v>25</v>
      </c>
      <c r="EL34" s="41">
        <v>6501</v>
      </c>
      <c r="EM34" s="118">
        <v>6891</v>
      </c>
      <c r="EN34" s="41">
        <v>17249</v>
      </c>
      <c r="EP34" s="43" t="s">
        <v>25</v>
      </c>
      <c r="EQ34" s="41">
        <v>5491</v>
      </c>
      <c r="ER34" s="118">
        <v>3625</v>
      </c>
      <c r="ES34" s="41">
        <v>11177</v>
      </c>
      <c r="EU34" s="43" t="s">
        <v>25</v>
      </c>
      <c r="EV34" s="41">
        <v>3149</v>
      </c>
      <c r="EW34" s="118">
        <v>2984</v>
      </c>
      <c r="EX34" s="41">
        <v>10570</v>
      </c>
      <c r="EZ34" s="43" t="s">
        <v>25</v>
      </c>
      <c r="FA34" s="41">
        <v>7883</v>
      </c>
      <c r="FB34" s="118">
        <v>6295</v>
      </c>
      <c r="FC34" s="41">
        <v>14761</v>
      </c>
      <c r="FE34" s="43" t="s">
        <v>25</v>
      </c>
      <c r="FF34" s="41">
        <v>1037</v>
      </c>
      <c r="FG34" s="118">
        <v>602</v>
      </c>
      <c r="FH34" s="41">
        <v>2216</v>
      </c>
      <c r="FJ34" s="43" t="s">
        <v>25</v>
      </c>
      <c r="FK34" s="41">
        <v>62</v>
      </c>
      <c r="FL34" s="118">
        <v>47</v>
      </c>
      <c r="FM34" s="41">
        <v>249</v>
      </c>
    </row>
    <row r="35" spans="1:169" ht="15">
      <c r="A35" s="43" t="s">
        <v>26</v>
      </c>
      <c r="B35" s="142">
        <v>156738</v>
      </c>
      <c r="C35" s="118">
        <v>101170</v>
      </c>
      <c r="D35" s="143">
        <v>180202</v>
      </c>
      <c r="F35" s="43" t="s">
        <v>26</v>
      </c>
      <c r="G35" s="41">
        <v>573024</v>
      </c>
      <c r="H35" s="118">
        <v>367468</v>
      </c>
      <c r="I35" s="41">
        <v>631708</v>
      </c>
      <c r="K35" s="43" t="s">
        <v>26</v>
      </c>
      <c r="L35" s="41">
        <v>310025</v>
      </c>
      <c r="M35" s="118">
        <v>179201</v>
      </c>
      <c r="N35" s="41">
        <v>301932</v>
      </c>
      <c r="P35" s="43" t="s">
        <v>26</v>
      </c>
      <c r="Q35" s="41">
        <v>8469</v>
      </c>
      <c r="R35" s="118">
        <v>6518</v>
      </c>
      <c r="S35" s="41">
        <v>13714</v>
      </c>
      <c r="T35" s="6"/>
      <c r="U35" s="43" t="s">
        <v>26</v>
      </c>
      <c r="V35" s="41">
        <v>3710.7</v>
      </c>
      <c r="W35" s="118">
        <v>1774.5</v>
      </c>
      <c r="X35" s="41">
        <v>4946.8999999999996</v>
      </c>
      <c r="Z35" s="43" t="s">
        <v>26</v>
      </c>
      <c r="AA35" s="41">
        <v>5301</v>
      </c>
      <c r="AB35" s="118">
        <v>2535</v>
      </c>
      <c r="AC35" s="41">
        <v>7067</v>
      </c>
      <c r="AE35" s="43" t="s">
        <v>26</v>
      </c>
      <c r="AF35" s="41">
        <v>9357</v>
      </c>
      <c r="AG35" s="118">
        <v>12598</v>
      </c>
      <c r="AH35" s="41">
        <v>27011</v>
      </c>
      <c r="AJ35" s="43" t="s">
        <v>26</v>
      </c>
      <c r="AK35" s="41">
        <v>956</v>
      </c>
      <c r="AL35" s="118">
        <v>2583</v>
      </c>
      <c r="AM35" s="41">
        <v>5552</v>
      </c>
      <c r="AO35" s="43" t="s">
        <v>26</v>
      </c>
      <c r="AP35" s="41">
        <v>2192</v>
      </c>
      <c r="AQ35" s="118">
        <v>6422</v>
      </c>
      <c r="AR35" s="41">
        <v>14080</v>
      </c>
      <c r="AT35" s="43" t="s">
        <v>26</v>
      </c>
      <c r="AU35" s="41">
        <v>2101</v>
      </c>
      <c r="AV35" s="118">
        <v>3444</v>
      </c>
      <c r="AW35" s="41">
        <v>6805</v>
      </c>
      <c r="AY35" s="43" t="s">
        <v>26</v>
      </c>
      <c r="AZ35" s="41">
        <v>1930</v>
      </c>
      <c r="BA35" s="118">
        <v>7003</v>
      </c>
      <c r="BB35" s="41">
        <v>15309</v>
      </c>
      <c r="BD35" s="43" t="s">
        <v>26</v>
      </c>
      <c r="BE35" s="41">
        <v>3524</v>
      </c>
      <c r="BF35" s="118">
        <v>2123</v>
      </c>
      <c r="BG35" s="41">
        <v>2385</v>
      </c>
      <c r="BI35" s="43" t="s">
        <v>26</v>
      </c>
      <c r="BJ35" s="41">
        <v>12146</v>
      </c>
      <c r="BK35" s="118">
        <v>6984</v>
      </c>
      <c r="BL35" s="41">
        <v>12573</v>
      </c>
      <c r="BN35" s="43" t="s">
        <v>26</v>
      </c>
      <c r="BO35" s="41">
        <v>405</v>
      </c>
      <c r="BP35" s="118">
        <v>124</v>
      </c>
      <c r="BQ35" s="41">
        <v>192</v>
      </c>
      <c r="BS35" s="43" t="s">
        <v>26</v>
      </c>
      <c r="BT35" s="41">
        <v>419</v>
      </c>
      <c r="BU35" s="118">
        <v>343</v>
      </c>
      <c r="BV35" s="41">
        <v>654</v>
      </c>
      <c r="BX35" s="43" t="s">
        <v>26</v>
      </c>
      <c r="BY35" s="41">
        <v>28218</v>
      </c>
      <c r="BZ35" s="118">
        <v>28048</v>
      </c>
      <c r="CA35" s="41">
        <v>70172</v>
      </c>
      <c r="CB35" s="30"/>
      <c r="CC35" s="43" t="s">
        <v>26</v>
      </c>
      <c r="CD35" s="41">
        <v>1205</v>
      </c>
      <c r="CE35" s="118">
        <v>2954</v>
      </c>
      <c r="CF35" s="41">
        <v>9458</v>
      </c>
      <c r="CG35" s="30"/>
      <c r="CH35" s="43" t="s">
        <v>26</v>
      </c>
      <c r="CI35" s="41">
        <v>225</v>
      </c>
      <c r="CJ35" s="118">
        <v>739</v>
      </c>
      <c r="CK35" s="41">
        <v>311</v>
      </c>
      <c r="CL35" s="30"/>
      <c r="CM35" s="43" t="s">
        <v>26</v>
      </c>
      <c r="CN35" s="41">
        <v>47</v>
      </c>
      <c r="CO35" s="118">
        <v>32</v>
      </c>
      <c r="CP35" s="41">
        <v>58</v>
      </c>
      <c r="CR35" s="43" t="s">
        <v>26</v>
      </c>
      <c r="CS35" s="41">
        <v>122</v>
      </c>
      <c r="CT35" s="118">
        <v>67</v>
      </c>
      <c r="CU35" s="41">
        <v>88</v>
      </c>
      <c r="CW35" s="43" t="s">
        <v>26</v>
      </c>
      <c r="CX35" s="41">
        <v>82</v>
      </c>
      <c r="CY35" s="118">
        <v>83</v>
      </c>
      <c r="CZ35" s="41">
        <v>97</v>
      </c>
      <c r="DB35" s="43" t="s">
        <v>26</v>
      </c>
      <c r="DC35" s="41">
        <v>2272</v>
      </c>
      <c r="DD35" s="118">
        <v>1459</v>
      </c>
      <c r="DE35" s="41">
        <v>3054</v>
      </c>
      <c r="DG35" s="43" t="s">
        <v>26</v>
      </c>
      <c r="DH35" s="41">
        <v>1374</v>
      </c>
      <c r="DI35" s="118">
        <v>2180</v>
      </c>
      <c r="DJ35" s="41">
        <v>5408</v>
      </c>
      <c r="DL35" s="43" t="s">
        <v>26</v>
      </c>
      <c r="DM35" s="41">
        <v>76</v>
      </c>
      <c r="DN35" s="118">
        <v>58</v>
      </c>
      <c r="DO35" s="41">
        <v>116</v>
      </c>
      <c r="DQ35" s="43" t="s">
        <v>26</v>
      </c>
      <c r="DR35" s="41">
        <v>6539</v>
      </c>
      <c r="DS35" s="118">
        <v>5846</v>
      </c>
      <c r="DT35" s="41">
        <v>11482</v>
      </c>
      <c r="DV35" s="43" t="s">
        <v>26</v>
      </c>
      <c r="DW35" s="41">
        <v>31821</v>
      </c>
      <c r="DX35" s="118">
        <v>24093</v>
      </c>
      <c r="DY35" s="41">
        <v>40131</v>
      </c>
      <c r="EA35" s="43" t="s">
        <v>26</v>
      </c>
      <c r="EB35" s="41">
        <v>6673</v>
      </c>
      <c r="EC35" s="118">
        <v>6499</v>
      </c>
      <c r="ED35" s="41">
        <v>14621</v>
      </c>
      <c r="EF35" s="43" t="s">
        <v>26</v>
      </c>
      <c r="EG35" s="41">
        <v>9316</v>
      </c>
      <c r="EH35" s="118">
        <v>5909</v>
      </c>
      <c r="EI35" s="41">
        <v>12981</v>
      </c>
      <c r="EK35" s="43" t="s">
        <v>26</v>
      </c>
      <c r="EL35" s="41">
        <v>6711</v>
      </c>
      <c r="EM35" s="118">
        <v>6724</v>
      </c>
      <c r="EN35" s="41">
        <v>15418</v>
      </c>
      <c r="EP35" s="43" t="s">
        <v>26</v>
      </c>
      <c r="EQ35" s="41">
        <v>5687</v>
      </c>
      <c r="ER35" s="118">
        <v>3510</v>
      </c>
      <c r="ES35" s="41">
        <v>10622</v>
      </c>
      <c r="EU35" s="43" t="s">
        <v>26</v>
      </c>
      <c r="EV35" s="41">
        <v>3075</v>
      </c>
      <c r="EW35" s="118">
        <v>2909</v>
      </c>
      <c r="EX35" s="41">
        <v>10043</v>
      </c>
      <c r="EZ35" s="43" t="s">
        <v>26</v>
      </c>
      <c r="FA35" s="41">
        <v>8307</v>
      </c>
      <c r="FB35" s="118">
        <v>6004</v>
      </c>
      <c r="FC35" s="41">
        <v>12739</v>
      </c>
      <c r="FE35" s="43" t="s">
        <v>26</v>
      </c>
      <c r="FF35" s="41">
        <v>1114</v>
      </c>
      <c r="FG35" s="118">
        <v>540</v>
      </c>
      <c r="FH35" s="41">
        <v>2169</v>
      </c>
      <c r="FJ35" s="43" t="s">
        <v>26</v>
      </c>
      <c r="FK35" s="41">
        <v>94</v>
      </c>
      <c r="FL35" s="118">
        <v>66</v>
      </c>
      <c r="FM35" s="41">
        <v>284</v>
      </c>
    </row>
    <row r="36" spans="1:169" ht="15">
      <c r="A36" s="43" t="s">
        <v>27</v>
      </c>
      <c r="B36" s="142">
        <v>157640</v>
      </c>
      <c r="C36" s="118">
        <v>102242</v>
      </c>
      <c r="D36" s="143">
        <v>193376</v>
      </c>
      <c r="F36" s="43" t="s">
        <v>27</v>
      </c>
      <c r="G36" s="41">
        <v>592474</v>
      </c>
      <c r="H36" s="118">
        <v>377952</v>
      </c>
      <c r="I36" s="41">
        <v>676450</v>
      </c>
      <c r="K36" s="43" t="s">
        <v>27</v>
      </c>
      <c r="L36" s="41">
        <v>328925</v>
      </c>
      <c r="M36" s="118">
        <v>181695</v>
      </c>
      <c r="N36" s="41">
        <v>312150</v>
      </c>
      <c r="P36" s="43" t="s">
        <v>27</v>
      </c>
      <c r="Q36" s="41">
        <v>7635</v>
      </c>
      <c r="R36" s="118">
        <v>5793</v>
      </c>
      <c r="S36" s="41">
        <v>12948</v>
      </c>
      <c r="T36" s="6"/>
      <c r="U36" s="43" t="s">
        <v>27</v>
      </c>
      <c r="V36" s="41">
        <v>3569.2999999999997</v>
      </c>
      <c r="W36" s="118">
        <v>1713.6</v>
      </c>
      <c r="X36" s="41">
        <v>3118.5</v>
      </c>
      <c r="Z36" s="43" t="s">
        <v>27</v>
      </c>
      <c r="AA36" s="41">
        <v>5099</v>
      </c>
      <c r="AB36" s="118">
        <v>2448</v>
      </c>
      <c r="AC36" s="41">
        <v>4455</v>
      </c>
      <c r="AE36" s="43" t="s">
        <v>27</v>
      </c>
      <c r="AF36" s="41">
        <v>8856</v>
      </c>
      <c r="AG36" s="118">
        <v>11885</v>
      </c>
      <c r="AH36" s="41">
        <v>28305</v>
      </c>
      <c r="AJ36" s="43" t="s">
        <v>27</v>
      </c>
      <c r="AK36" s="41">
        <v>503</v>
      </c>
      <c r="AL36" s="118">
        <v>2317</v>
      </c>
      <c r="AM36" s="41">
        <v>5473</v>
      </c>
      <c r="AO36" s="43" t="s">
        <v>27</v>
      </c>
      <c r="AP36" s="41">
        <v>1162</v>
      </c>
      <c r="AQ36" s="118">
        <v>5711</v>
      </c>
      <c r="AR36" s="41">
        <v>13703</v>
      </c>
      <c r="AT36" s="43" t="s">
        <v>27</v>
      </c>
      <c r="AU36" s="41">
        <v>1326</v>
      </c>
      <c r="AV36" s="118">
        <v>3070</v>
      </c>
      <c r="AW36" s="41">
        <v>6918</v>
      </c>
      <c r="AY36" s="43" t="s">
        <v>27</v>
      </c>
      <c r="AZ36" s="41">
        <v>943</v>
      </c>
      <c r="BA36" s="118">
        <v>6409</v>
      </c>
      <c r="BB36" s="41">
        <v>15591</v>
      </c>
      <c r="BD36" s="43" t="s">
        <v>27</v>
      </c>
      <c r="BE36" s="41">
        <v>2996</v>
      </c>
      <c r="BF36" s="118">
        <v>1828</v>
      </c>
      <c r="BG36" s="41">
        <v>2357</v>
      </c>
      <c r="BI36" s="43" t="s">
        <v>27</v>
      </c>
      <c r="BJ36" s="41">
        <v>11303</v>
      </c>
      <c r="BK36" s="118">
        <v>6701</v>
      </c>
      <c r="BL36" s="41">
        <v>12979</v>
      </c>
      <c r="BN36" s="43" t="s">
        <v>27</v>
      </c>
      <c r="BO36" s="41">
        <v>399</v>
      </c>
      <c r="BP36" s="118">
        <v>102</v>
      </c>
      <c r="BQ36" s="41">
        <v>181</v>
      </c>
      <c r="BS36" s="43" t="s">
        <v>27</v>
      </c>
      <c r="BT36" s="41">
        <v>69</v>
      </c>
      <c r="BU36" s="118">
        <v>50</v>
      </c>
      <c r="BV36" s="41">
        <v>94</v>
      </c>
      <c r="BX36" s="43" t="s">
        <v>27</v>
      </c>
      <c r="BY36" s="41">
        <v>24588</v>
      </c>
      <c r="BZ36" s="118">
        <v>25068</v>
      </c>
      <c r="CA36" s="41">
        <v>71303</v>
      </c>
      <c r="CB36" s="30"/>
      <c r="CC36" s="43" t="s">
        <v>27</v>
      </c>
      <c r="CD36" s="41">
        <v>1205</v>
      </c>
      <c r="CE36" s="118">
        <v>2954</v>
      </c>
      <c r="CF36" s="41">
        <v>9458</v>
      </c>
      <c r="CG36" s="30"/>
      <c r="CH36" s="43" t="s">
        <v>27</v>
      </c>
      <c r="CI36" s="41">
        <v>221</v>
      </c>
      <c r="CJ36" s="118">
        <v>992</v>
      </c>
      <c r="CK36" s="41">
        <v>393</v>
      </c>
      <c r="CL36" s="30"/>
      <c r="CM36" s="43" t="s">
        <v>27</v>
      </c>
      <c r="CN36" s="41">
        <v>47</v>
      </c>
      <c r="CO36" s="118">
        <v>33</v>
      </c>
      <c r="CP36" s="41">
        <v>62</v>
      </c>
      <c r="CR36" s="43" t="s">
        <v>27</v>
      </c>
      <c r="CS36" s="41">
        <v>115</v>
      </c>
      <c r="CT36" s="118">
        <v>76</v>
      </c>
      <c r="CU36" s="41">
        <v>89</v>
      </c>
      <c r="CW36" s="43" t="s">
        <v>27</v>
      </c>
      <c r="CX36" s="41">
        <v>86</v>
      </c>
      <c r="CY36" s="118">
        <v>82</v>
      </c>
      <c r="CZ36" s="41">
        <v>93</v>
      </c>
      <c r="DB36" s="43" t="s">
        <v>27</v>
      </c>
      <c r="DC36" s="41">
        <v>1799</v>
      </c>
      <c r="DD36" s="118">
        <v>1744</v>
      </c>
      <c r="DE36" s="41">
        <v>2783</v>
      </c>
      <c r="DG36" s="43" t="s">
        <v>27</v>
      </c>
      <c r="DH36" s="41">
        <v>1025</v>
      </c>
      <c r="DI36" s="118">
        <v>2105</v>
      </c>
      <c r="DJ36" s="41">
        <v>5631</v>
      </c>
      <c r="DL36" s="43" t="s">
        <v>27</v>
      </c>
      <c r="DM36" s="41">
        <v>100</v>
      </c>
      <c r="DN36" s="118">
        <v>58</v>
      </c>
      <c r="DO36" s="41">
        <v>125</v>
      </c>
      <c r="DQ36" s="43" t="s">
        <v>27</v>
      </c>
      <c r="DR36" s="41">
        <v>9615</v>
      </c>
      <c r="DS36" s="118">
        <v>8554</v>
      </c>
      <c r="DT36" s="41">
        <v>17642</v>
      </c>
      <c r="DV36" s="43" t="s">
        <v>27</v>
      </c>
      <c r="DW36" s="41">
        <v>35151</v>
      </c>
      <c r="DX36" s="118">
        <v>26414</v>
      </c>
      <c r="DY36" s="41">
        <v>46507</v>
      </c>
      <c r="EA36" s="43" t="s">
        <v>27</v>
      </c>
      <c r="EB36" s="41">
        <v>6271</v>
      </c>
      <c r="EC36" s="118">
        <v>5778</v>
      </c>
      <c r="ED36" s="41">
        <v>14276</v>
      </c>
      <c r="EF36" s="43" t="s">
        <v>27</v>
      </c>
      <c r="EG36" s="41">
        <v>8952</v>
      </c>
      <c r="EH36" s="118">
        <v>5500</v>
      </c>
      <c r="EI36" s="41">
        <v>13215</v>
      </c>
      <c r="EK36" s="43" t="s">
        <v>27</v>
      </c>
      <c r="EL36" s="41">
        <v>6154</v>
      </c>
      <c r="EM36" s="118">
        <v>6371</v>
      </c>
      <c r="EN36" s="41">
        <v>16196</v>
      </c>
      <c r="EP36" s="43" t="s">
        <v>27</v>
      </c>
      <c r="EQ36" s="41">
        <v>5391</v>
      </c>
      <c r="ER36" s="118">
        <v>3275</v>
      </c>
      <c r="ES36" s="41">
        <v>11141</v>
      </c>
      <c r="EU36" s="43" t="s">
        <v>27</v>
      </c>
      <c r="EV36" s="41">
        <v>2528</v>
      </c>
      <c r="EW36" s="118">
        <v>2497</v>
      </c>
      <c r="EX36" s="41">
        <v>10526</v>
      </c>
      <c r="EZ36" s="43" t="s">
        <v>27</v>
      </c>
      <c r="FA36" s="41">
        <v>8161</v>
      </c>
      <c r="FB36" s="118">
        <v>5736</v>
      </c>
      <c r="FC36" s="41">
        <v>13416</v>
      </c>
      <c r="FE36" s="43" t="s">
        <v>27</v>
      </c>
      <c r="FF36" s="41">
        <v>1035</v>
      </c>
      <c r="FG36" s="118">
        <v>484</v>
      </c>
      <c r="FH36" s="41">
        <v>1988</v>
      </c>
      <c r="FJ36" s="43" t="s">
        <v>27</v>
      </c>
      <c r="FK36" s="41">
        <v>58</v>
      </c>
      <c r="FL36" s="118">
        <v>50</v>
      </c>
      <c r="FM36" s="41">
        <v>265</v>
      </c>
    </row>
    <row r="37" spans="1:169" ht="15">
      <c r="A37" s="43" t="s">
        <v>28</v>
      </c>
      <c r="B37" s="142">
        <v>192360</v>
      </c>
      <c r="C37" s="118">
        <v>130540</v>
      </c>
      <c r="D37" s="143">
        <v>216432</v>
      </c>
      <c r="F37" s="43" t="s">
        <v>28</v>
      </c>
      <c r="G37" s="41">
        <v>585978</v>
      </c>
      <c r="H37" s="118">
        <v>444490</v>
      </c>
      <c r="I37" s="41">
        <v>765328</v>
      </c>
      <c r="K37" s="43" t="s">
        <v>28</v>
      </c>
      <c r="L37" s="120">
        <v>315962</v>
      </c>
      <c r="M37" s="120">
        <v>202331</v>
      </c>
      <c r="N37" s="120">
        <v>314906</v>
      </c>
      <c r="P37" s="43" t="s">
        <v>28</v>
      </c>
      <c r="Q37" s="41">
        <v>5156</v>
      </c>
      <c r="R37" s="118">
        <v>4682</v>
      </c>
      <c r="S37" s="41">
        <v>10068</v>
      </c>
      <c r="T37" s="6"/>
      <c r="U37" s="43" t="s">
        <v>28</v>
      </c>
      <c r="V37" s="41">
        <v>2340.1</v>
      </c>
      <c r="W37" s="118">
        <v>1437.8</v>
      </c>
      <c r="X37" s="41">
        <v>2657.8999999999996</v>
      </c>
      <c r="Z37" s="43" t="s">
        <v>28</v>
      </c>
      <c r="AA37" s="41">
        <v>3343</v>
      </c>
      <c r="AB37" s="118">
        <v>2054</v>
      </c>
      <c r="AC37" s="41">
        <v>3797</v>
      </c>
      <c r="AE37" s="43" t="s">
        <v>28</v>
      </c>
      <c r="AF37" s="41">
        <v>7129</v>
      </c>
      <c r="AG37" s="118">
        <v>9738</v>
      </c>
      <c r="AH37" s="41">
        <v>26823</v>
      </c>
      <c r="AJ37" s="43" t="s">
        <v>28</v>
      </c>
      <c r="AK37" s="41">
        <v>142</v>
      </c>
      <c r="AL37" s="118">
        <v>1670</v>
      </c>
      <c r="AM37" s="41">
        <v>4972</v>
      </c>
      <c r="AO37" s="43" t="s">
        <v>28</v>
      </c>
      <c r="AP37" s="41">
        <v>383</v>
      </c>
      <c r="AQ37" s="118">
        <v>3809</v>
      </c>
      <c r="AR37" s="41">
        <v>12167</v>
      </c>
      <c r="AT37" s="43" t="s">
        <v>28</v>
      </c>
      <c r="AU37" s="41">
        <v>540</v>
      </c>
      <c r="AV37" s="118">
        <v>1966</v>
      </c>
      <c r="AW37" s="41">
        <v>5623</v>
      </c>
      <c r="AY37" s="43" t="s">
        <v>28</v>
      </c>
      <c r="AZ37" s="41">
        <v>216</v>
      </c>
      <c r="BA37" s="118">
        <v>4295</v>
      </c>
      <c r="BB37" s="41">
        <v>14409</v>
      </c>
      <c r="BD37" s="43" t="s">
        <v>28</v>
      </c>
      <c r="BE37" s="41">
        <v>1551</v>
      </c>
      <c r="BF37" s="118">
        <v>1075</v>
      </c>
      <c r="BG37" s="41">
        <v>1445</v>
      </c>
      <c r="BI37" s="43" t="s">
        <v>28</v>
      </c>
      <c r="BJ37" s="41">
        <v>8293</v>
      </c>
      <c r="BK37" s="118">
        <v>5837</v>
      </c>
      <c r="BL37" s="41">
        <v>11369</v>
      </c>
      <c r="BN37" s="43" t="s">
        <v>28</v>
      </c>
      <c r="BO37" s="41">
        <v>270</v>
      </c>
      <c r="BP37" s="118">
        <v>90</v>
      </c>
      <c r="BQ37" s="41">
        <v>166</v>
      </c>
      <c r="BS37" s="43" t="s">
        <v>28</v>
      </c>
      <c r="BT37" s="41">
        <v>605</v>
      </c>
      <c r="BU37" s="118">
        <v>401</v>
      </c>
      <c r="BV37" s="41">
        <v>881</v>
      </c>
      <c r="BX37" s="43" t="s">
        <v>28</v>
      </c>
      <c r="BY37" s="41">
        <v>14245</v>
      </c>
      <c r="BZ37" s="118">
        <v>19185</v>
      </c>
      <c r="CA37" s="41">
        <v>64410</v>
      </c>
      <c r="CB37" s="30"/>
      <c r="CC37" s="43" t="s">
        <v>28</v>
      </c>
      <c r="CD37" s="41">
        <v>796</v>
      </c>
      <c r="CE37" s="118">
        <v>2318</v>
      </c>
      <c r="CF37" s="41">
        <v>8626</v>
      </c>
      <c r="CG37" s="30"/>
      <c r="CH37" s="43" t="s">
        <v>28</v>
      </c>
      <c r="CI37" s="41">
        <v>219</v>
      </c>
      <c r="CJ37" s="118">
        <v>1117</v>
      </c>
      <c r="CK37" s="41">
        <v>473</v>
      </c>
      <c r="CL37" s="30"/>
      <c r="CM37" s="43" t="s">
        <v>28</v>
      </c>
      <c r="CN37" s="41">
        <v>40</v>
      </c>
      <c r="CO37" s="118">
        <v>31</v>
      </c>
      <c r="CP37" s="41">
        <v>55</v>
      </c>
      <c r="CR37" s="43" t="s">
        <v>28</v>
      </c>
      <c r="CS37" s="41">
        <v>127</v>
      </c>
      <c r="CT37" s="118">
        <v>54</v>
      </c>
      <c r="CU37" s="41">
        <v>83</v>
      </c>
      <c r="CW37" s="43" t="s">
        <v>28</v>
      </c>
      <c r="CX37" s="41">
        <v>95</v>
      </c>
      <c r="CY37" s="118">
        <v>91</v>
      </c>
      <c r="CZ37" s="41">
        <v>91</v>
      </c>
      <c r="DB37" s="43" t="s">
        <v>28</v>
      </c>
      <c r="DC37" s="41">
        <v>2024</v>
      </c>
      <c r="DD37" s="118">
        <v>1958</v>
      </c>
      <c r="DE37" s="41">
        <v>3446</v>
      </c>
      <c r="DG37" s="43" t="s">
        <v>28</v>
      </c>
      <c r="DH37" s="41">
        <v>462</v>
      </c>
      <c r="DI37" s="118">
        <v>1329</v>
      </c>
      <c r="DJ37" s="41">
        <v>4824</v>
      </c>
      <c r="DL37" s="43" t="s">
        <v>28</v>
      </c>
      <c r="DM37" s="41">
        <v>58</v>
      </c>
      <c r="DN37" s="118">
        <v>48</v>
      </c>
      <c r="DO37" s="41">
        <v>102</v>
      </c>
      <c r="DQ37" s="43" t="s">
        <v>28</v>
      </c>
      <c r="DR37" s="41">
        <v>13022</v>
      </c>
      <c r="DS37" s="118">
        <v>11621</v>
      </c>
      <c r="DT37" s="41">
        <v>22829</v>
      </c>
      <c r="DV37" s="43" t="s">
        <v>28</v>
      </c>
      <c r="DW37" s="41">
        <v>38723</v>
      </c>
      <c r="DX37" s="118">
        <v>32298</v>
      </c>
      <c r="DY37" s="41">
        <v>53975</v>
      </c>
      <c r="EA37" s="43" t="s">
        <v>28</v>
      </c>
      <c r="EB37" s="41">
        <v>4735</v>
      </c>
      <c r="EC37" s="118">
        <v>4674</v>
      </c>
      <c r="ED37" s="41">
        <v>12421</v>
      </c>
      <c r="EF37" s="43" t="s">
        <v>28</v>
      </c>
      <c r="EG37" s="41">
        <v>8565</v>
      </c>
      <c r="EH37" s="118">
        <v>4725</v>
      </c>
      <c r="EI37" s="41">
        <v>11922</v>
      </c>
      <c r="EK37" s="43" t="s">
        <v>28</v>
      </c>
      <c r="EL37" s="41">
        <v>5237</v>
      </c>
      <c r="EM37" s="118">
        <v>5809</v>
      </c>
      <c r="EN37" s="41">
        <v>14961</v>
      </c>
      <c r="EP37" s="43" t="s">
        <v>28</v>
      </c>
      <c r="EQ37" s="41">
        <v>3992</v>
      </c>
      <c r="ER37" s="118">
        <v>2559</v>
      </c>
      <c r="ES37" s="41">
        <v>10211</v>
      </c>
      <c r="EU37" s="43" t="s">
        <v>28</v>
      </c>
      <c r="EV37" s="41">
        <v>2228</v>
      </c>
      <c r="EW37" s="118">
        <v>2287</v>
      </c>
      <c r="EX37" s="41">
        <v>10203</v>
      </c>
      <c r="EZ37" s="43" t="s">
        <v>28</v>
      </c>
      <c r="FA37" s="41">
        <v>6385</v>
      </c>
      <c r="FB37" s="118">
        <v>5167</v>
      </c>
      <c r="FC37" s="41">
        <v>12447</v>
      </c>
      <c r="FE37" s="43" t="s">
        <v>28</v>
      </c>
      <c r="FF37" s="41">
        <v>939</v>
      </c>
      <c r="FG37" s="118">
        <v>366</v>
      </c>
      <c r="FH37" s="41">
        <v>1447</v>
      </c>
      <c r="FJ37" s="43" t="s">
        <v>28</v>
      </c>
      <c r="FK37" s="41">
        <v>49</v>
      </c>
      <c r="FL37" s="118">
        <v>43</v>
      </c>
      <c r="FM37" s="41">
        <v>240</v>
      </c>
    </row>
    <row r="38" spans="1:169" ht="15">
      <c r="A38" s="43" t="s">
        <v>29</v>
      </c>
      <c r="B38" s="142">
        <v>191860</v>
      </c>
      <c r="C38" s="118">
        <v>129004</v>
      </c>
      <c r="D38" s="143">
        <v>229558</v>
      </c>
      <c r="F38" s="43" t="s">
        <v>29</v>
      </c>
      <c r="G38" s="41">
        <v>661950</v>
      </c>
      <c r="H38" s="118">
        <v>446340</v>
      </c>
      <c r="I38" s="41">
        <v>808070</v>
      </c>
      <c r="K38" s="43" t="s">
        <v>29</v>
      </c>
      <c r="L38" s="120">
        <v>369002</v>
      </c>
      <c r="M38" s="120">
        <v>210879</v>
      </c>
      <c r="N38" s="120">
        <v>341207</v>
      </c>
      <c r="P38" s="43" t="s">
        <v>29</v>
      </c>
      <c r="Q38" s="41">
        <v>5651</v>
      </c>
      <c r="R38" s="118">
        <v>4510</v>
      </c>
      <c r="S38" s="41">
        <v>10103</v>
      </c>
      <c r="T38" s="6"/>
      <c r="U38" s="43" t="s">
        <v>29</v>
      </c>
      <c r="V38" s="41">
        <v>1134</v>
      </c>
      <c r="W38" s="118">
        <v>717.5</v>
      </c>
      <c r="X38" s="41">
        <v>1632.3999999999999</v>
      </c>
      <c r="Z38" s="43" t="s">
        <v>29</v>
      </c>
      <c r="AA38" s="41">
        <v>1620</v>
      </c>
      <c r="AB38" s="118">
        <v>1025</v>
      </c>
      <c r="AC38" s="41">
        <v>2332</v>
      </c>
      <c r="AE38" s="43" t="s">
        <v>29</v>
      </c>
      <c r="AF38" s="41">
        <v>7058</v>
      </c>
      <c r="AG38" s="118">
        <v>8241</v>
      </c>
      <c r="AH38" s="41">
        <v>26353</v>
      </c>
      <c r="AJ38" s="43" t="s">
        <v>29</v>
      </c>
      <c r="AK38" s="41">
        <v>274</v>
      </c>
      <c r="AL38" s="118">
        <v>1472</v>
      </c>
      <c r="AM38" s="41">
        <v>4913</v>
      </c>
      <c r="AO38" s="43" t="s">
        <v>29</v>
      </c>
      <c r="AP38" s="41">
        <v>469</v>
      </c>
      <c r="AQ38" s="118">
        <v>3120</v>
      </c>
      <c r="AR38" s="41">
        <v>11381</v>
      </c>
      <c r="AT38" s="43" t="s">
        <v>29</v>
      </c>
      <c r="AU38" s="41">
        <v>627</v>
      </c>
      <c r="AV38" s="118">
        <v>1724</v>
      </c>
      <c r="AW38" s="41">
        <v>5406</v>
      </c>
      <c r="AY38" s="43" t="s">
        <v>29</v>
      </c>
      <c r="AZ38" s="41">
        <v>285</v>
      </c>
      <c r="BA38" s="118">
        <v>3462</v>
      </c>
      <c r="BB38" s="41">
        <v>13581</v>
      </c>
      <c r="BD38" s="43" t="s">
        <v>29</v>
      </c>
      <c r="BE38" s="41">
        <v>1405</v>
      </c>
      <c r="BF38" s="118">
        <v>862</v>
      </c>
      <c r="BG38" s="41">
        <v>1374</v>
      </c>
      <c r="BI38" s="43" t="s">
        <v>29</v>
      </c>
      <c r="BJ38" s="41">
        <v>8836</v>
      </c>
      <c r="BK38" s="118">
        <v>5256</v>
      </c>
      <c r="BL38" s="41">
        <v>10808</v>
      </c>
      <c r="BN38" s="43" t="s">
        <v>29</v>
      </c>
      <c r="BO38" s="41">
        <v>333</v>
      </c>
      <c r="BP38" s="118">
        <v>123</v>
      </c>
      <c r="BQ38" s="41">
        <v>235</v>
      </c>
      <c r="BS38" s="43" t="s">
        <v>29</v>
      </c>
      <c r="BT38" s="41">
        <v>506</v>
      </c>
      <c r="BU38" s="118">
        <v>414</v>
      </c>
      <c r="BV38" s="41">
        <v>790</v>
      </c>
      <c r="BX38" s="43" t="s">
        <v>29</v>
      </c>
      <c r="BY38" s="41">
        <v>13607</v>
      </c>
      <c r="BZ38" s="118">
        <v>16106</v>
      </c>
      <c r="CA38" s="41">
        <v>61300</v>
      </c>
      <c r="CB38" s="30"/>
      <c r="CC38" s="43" t="s">
        <v>29</v>
      </c>
      <c r="CD38" s="41">
        <v>796</v>
      </c>
      <c r="CE38" s="118">
        <v>2318</v>
      </c>
      <c r="CF38" s="41">
        <v>8626</v>
      </c>
      <c r="CG38" s="30"/>
      <c r="CH38" s="43" t="s">
        <v>29</v>
      </c>
      <c r="CI38" s="41">
        <v>195</v>
      </c>
      <c r="CJ38" s="118">
        <v>1230</v>
      </c>
      <c r="CK38" s="41">
        <v>452</v>
      </c>
      <c r="CL38" s="30"/>
      <c r="CM38" s="43" t="s">
        <v>29</v>
      </c>
      <c r="CN38" s="41">
        <v>41</v>
      </c>
      <c r="CO38" s="118">
        <v>29</v>
      </c>
      <c r="CP38" s="41">
        <v>55</v>
      </c>
      <c r="CR38" s="43" t="s">
        <v>29</v>
      </c>
      <c r="CS38" s="41">
        <v>119</v>
      </c>
      <c r="CT38" s="118">
        <v>78</v>
      </c>
      <c r="CU38" s="41">
        <v>84</v>
      </c>
      <c r="CW38" s="43" t="s">
        <v>29</v>
      </c>
      <c r="CX38" s="41">
        <v>85</v>
      </c>
      <c r="CY38" s="118">
        <v>99</v>
      </c>
      <c r="CZ38" s="41">
        <v>84</v>
      </c>
      <c r="DB38" s="43" t="s">
        <v>29</v>
      </c>
      <c r="DC38" s="41">
        <v>2399</v>
      </c>
      <c r="DD38" s="118">
        <v>1861</v>
      </c>
      <c r="DE38" s="41">
        <v>2996</v>
      </c>
      <c r="DG38" s="43" t="s">
        <v>29</v>
      </c>
      <c r="DH38" s="41">
        <v>386</v>
      </c>
      <c r="DI38" s="118">
        <v>1049</v>
      </c>
      <c r="DJ38" s="41">
        <v>4541</v>
      </c>
      <c r="DL38" s="43" t="s">
        <v>29</v>
      </c>
      <c r="DM38" s="41">
        <v>64</v>
      </c>
      <c r="DN38" s="118">
        <v>42</v>
      </c>
      <c r="DO38" s="41">
        <v>98</v>
      </c>
      <c r="DQ38" s="43" t="s">
        <v>29</v>
      </c>
      <c r="DR38" s="41">
        <v>16348</v>
      </c>
      <c r="DS38" s="118">
        <v>12591</v>
      </c>
      <c r="DT38" s="41">
        <v>26268</v>
      </c>
      <c r="DV38" s="43" t="s">
        <v>29</v>
      </c>
      <c r="DW38" s="41">
        <v>46374</v>
      </c>
      <c r="DX38" s="118">
        <v>35696</v>
      </c>
      <c r="DY38" s="41">
        <v>62530</v>
      </c>
      <c r="EA38" s="43" t="s">
        <v>29</v>
      </c>
      <c r="EB38" s="41">
        <v>3508</v>
      </c>
      <c r="EC38" s="118">
        <v>3752</v>
      </c>
      <c r="ED38" s="41">
        <v>10720</v>
      </c>
      <c r="EF38" s="43" t="s">
        <v>29</v>
      </c>
      <c r="EG38" s="41">
        <v>8720</v>
      </c>
      <c r="EH38" s="118">
        <v>4255</v>
      </c>
      <c r="EI38" s="41">
        <v>11517</v>
      </c>
      <c r="EK38" s="43" t="s">
        <v>29</v>
      </c>
      <c r="EL38" s="41">
        <v>2440</v>
      </c>
      <c r="EM38" s="118">
        <v>2166</v>
      </c>
      <c r="EN38" s="41">
        <v>11967</v>
      </c>
      <c r="EP38" s="43" t="s">
        <v>29</v>
      </c>
      <c r="EQ38" s="41">
        <v>4651</v>
      </c>
      <c r="ER38" s="118">
        <v>4616</v>
      </c>
      <c r="ES38" s="41">
        <v>11156</v>
      </c>
      <c r="EU38" s="43" t="s">
        <v>29</v>
      </c>
      <c r="EV38" s="41">
        <v>4701</v>
      </c>
      <c r="EW38" s="118">
        <v>4582</v>
      </c>
      <c r="EX38" s="41">
        <v>13368</v>
      </c>
      <c r="EZ38" s="43" t="s">
        <v>29</v>
      </c>
      <c r="FA38" s="41">
        <v>2159</v>
      </c>
      <c r="FB38" s="118">
        <v>1975</v>
      </c>
      <c r="FC38" s="41">
        <v>7950</v>
      </c>
      <c r="FE38" s="43" t="s">
        <v>29</v>
      </c>
      <c r="FF38" s="41">
        <v>917</v>
      </c>
      <c r="FG38" s="118">
        <v>341</v>
      </c>
      <c r="FH38" s="41">
        <v>1420</v>
      </c>
      <c r="FJ38" s="43" t="s">
        <v>29</v>
      </c>
      <c r="FK38" s="41">
        <v>54</v>
      </c>
      <c r="FL38" s="118">
        <v>45</v>
      </c>
      <c r="FM38" s="41">
        <v>267</v>
      </c>
    </row>
    <row r="39" spans="1:169" ht="15">
      <c r="A39" s="43" t="s">
        <v>30</v>
      </c>
      <c r="B39" s="142">
        <v>219562</v>
      </c>
      <c r="C39" s="118">
        <v>145574</v>
      </c>
      <c r="D39" s="143">
        <v>252948</v>
      </c>
      <c r="F39" s="43" t="s">
        <v>30</v>
      </c>
      <c r="G39" s="41">
        <v>770250</v>
      </c>
      <c r="H39" s="118">
        <v>502192</v>
      </c>
      <c r="I39" s="41">
        <v>902726</v>
      </c>
      <c r="K39" s="43" t="s">
        <v>30</v>
      </c>
      <c r="L39" s="120">
        <v>433920</v>
      </c>
      <c r="M39" s="120">
        <v>230085</v>
      </c>
      <c r="N39" s="120">
        <v>362948</v>
      </c>
      <c r="P39" s="43" t="s">
        <v>30</v>
      </c>
      <c r="Q39" s="41">
        <v>6106</v>
      </c>
      <c r="R39" s="118">
        <v>4651</v>
      </c>
      <c r="S39" s="41">
        <v>9991</v>
      </c>
      <c r="T39" s="6"/>
      <c r="U39" s="43" t="s">
        <v>30</v>
      </c>
      <c r="V39" s="41">
        <v>1001.6999999999999</v>
      </c>
      <c r="W39" s="118">
        <v>667.09999999999991</v>
      </c>
      <c r="X39" s="41">
        <v>1570.1</v>
      </c>
      <c r="Z39" s="43" t="s">
        <v>30</v>
      </c>
      <c r="AA39" s="41">
        <v>1431</v>
      </c>
      <c r="AB39" s="118">
        <v>953</v>
      </c>
      <c r="AC39" s="41">
        <v>2243</v>
      </c>
      <c r="AE39" s="43" t="s">
        <v>30</v>
      </c>
      <c r="AF39" s="41">
        <v>7953</v>
      </c>
      <c r="AG39" s="118">
        <v>8206</v>
      </c>
      <c r="AH39" s="41">
        <v>25629</v>
      </c>
      <c r="AJ39" s="43" t="s">
        <v>30</v>
      </c>
      <c r="AK39" s="41">
        <v>217</v>
      </c>
      <c r="AL39" s="118">
        <v>1212</v>
      </c>
      <c r="AM39" s="41">
        <v>4319</v>
      </c>
      <c r="AO39" s="43" t="s">
        <v>30</v>
      </c>
      <c r="AP39" s="41">
        <v>391</v>
      </c>
      <c r="AQ39" s="118">
        <v>2497</v>
      </c>
      <c r="AR39" s="41">
        <v>10381</v>
      </c>
      <c r="AT39" s="43" t="s">
        <v>30</v>
      </c>
      <c r="AU39" s="41">
        <v>678</v>
      </c>
      <c r="AV39" s="118">
        <v>1527</v>
      </c>
      <c r="AW39" s="41">
        <v>4895</v>
      </c>
      <c r="AY39" s="43" t="s">
        <v>30</v>
      </c>
      <c r="AZ39" s="41">
        <v>194</v>
      </c>
      <c r="BA39" s="118">
        <v>2719</v>
      </c>
      <c r="BB39" s="41">
        <v>12241</v>
      </c>
      <c r="BD39" s="43" t="s">
        <v>30</v>
      </c>
      <c r="BE39" s="41">
        <v>1068</v>
      </c>
      <c r="BF39" s="118">
        <v>727</v>
      </c>
      <c r="BG39" s="41">
        <v>1166</v>
      </c>
      <c r="BI39" s="43" t="s">
        <v>30</v>
      </c>
      <c r="BJ39" s="41">
        <v>9860</v>
      </c>
      <c r="BK39" s="118">
        <v>5622</v>
      </c>
      <c r="BL39" s="41">
        <v>11037</v>
      </c>
      <c r="BN39" s="43" t="s">
        <v>30</v>
      </c>
      <c r="BO39" s="41">
        <v>2763</v>
      </c>
      <c r="BP39" s="118">
        <v>753</v>
      </c>
      <c r="BQ39" s="41">
        <v>962</v>
      </c>
      <c r="BS39" s="43" t="s">
        <v>30</v>
      </c>
      <c r="BT39" s="41">
        <v>471</v>
      </c>
      <c r="BU39" s="118">
        <v>345</v>
      </c>
      <c r="BV39" s="41">
        <v>652</v>
      </c>
      <c r="BX39" s="43" t="s">
        <v>30</v>
      </c>
      <c r="BY39" s="41">
        <v>30831</v>
      </c>
      <c r="BZ39" s="118">
        <v>22304</v>
      </c>
      <c r="CA39" s="41">
        <v>65155</v>
      </c>
      <c r="CB39" s="30"/>
      <c r="CC39" s="43" t="s">
        <v>30</v>
      </c>
      <c r="CD39" s="41">
        <v>792</v>
      </c>
      <c r="CE39" s="118">
        <v>2083</v>
      </c>
      <c r="CF39" s="41">
        <v>8111</v>
      </c>
      <c r="CG39" s="30"/>
      <c r="CH39" s="43" t="s">
        <v>30</v>
      </c>
      <c r="CI39" s="41">
        <v>156</v>
      </c>
      <c r="CJ39" s="118">
        <v>1156</v>
      </c>
      <c r="CK39" s="41">
        <v>491</v>
      </c>
      <c r="CL39" s="30"/>
      <c r="CM39" s="43" t="s">
        <v>30</v>
      </c>
      <c r="CN39" s="41">
        <v>40</v>
      </c>
      <c r="CO39" s="118">
        <v>27</v>
      </c>
      <c r="CP39" s="41">
        <v>52</v>
      </c>
      <c r="CR39" s="43" t="s">
        <v>30</v>
      </c>
      <c r="CS39" s="41">
        <v>114</v>
      </c>
      <c r="CT39" s="118">
        <v>65</v>
      </c>
      <c r="CU39" s="41">
        <v>87</v>
      </c>
      <c r="CW39" s="43" t="s">
        <v>30</v>
      </c>
      <c r="CX39" s="41">
        <v>88</v>
      </c>
      <c r="CY39" s="118">
        <v>88</v>
      </c>
      <c r="CZ39" s="41">
        <v>98</v>
      </c>
      <c r="DB39" s="43" t="s">
        <v>30</v>
      </c>
      <c r="DC39" s="41">
        <v>2104</v>
      </c>
      <c r="DD39" s="118">
        <v>1997</v>
      </c>
      <c r="DE39" s="41">
        <v>2738</v>
      </c>
      <c r="DG39" s="43" t="s">
        <v>30</v>
      </c>
      <c r="DH39" s="41">
        <v>264</v>
      </c>
      <c r="DI39" s="118">
        <v>819</v>
      </c>
      <c r="DJ39" s="41">
        <v>4179</v>
      </c>
      <c r="DL39" s="43" t="s">
        <v>30</v>
      </c>
      <c r="DM39" s="41">
        <v>61</v>
      </c>
      <c r="DN39" s="118">
        <v>45</v>
      </c>
      <c r="DO39" s="41">
        <v>99</v>
      </c>
      <c r="DQ39" s="43" t="s">
        <v>30</v>
      </c>
      <c r="DR39" s="41">
        <v>20371</v>
      </c>
      <c r="DS39" s="118">
        <v>14607</v>
      </c>
      <c r="DT39" s="41">
        <v>30304</v>
      </c>
      <c r="DV39" s="43" t="s">
        <v>30</v>
      </c>
      <c r="DW39" s="41">
        <v>48399</v>
      </c>
      <c r="DX39" s="118">
        <v>33991</v>
      </c>
      <c r="DY39" s="41">
        <v>57425</v>
      </c>
      <c r="EA39" s="43" t="s">
        <v>30</v>
      </c>
      <c r="EB39" s="41">
        <v>4430</v>
      </c>
      <c r="EC39" s="118">
        <v>3631</v>
      </c>
      <c r="ED39" s="41">
        <v>10070</v>
      </c>
      <c r="EF39" s="43" t="s">
        <v>30</v>
      </c>
      <c r="EG39" s="41">
        <v>11138</v>
      </c>
      <c r="EH39" s="118">
        <v>4302</v>
      </c>
      <c r="EI39" s="41">
        <v>11065</v>
      </c>
      <c r="EK39" s="43" t="s">
        <v>30</v>
      </c>
      <c r="EL39" s="41">
        <v>1686</v>
      </c>
      <c r="EM39" s="118">
        <v>1502</v>
      </c>
      <c r="EN39" s="41">
        <v>10017</v>
      </c>
      <c r="EP39" s="43" t="s">
        <v>30</v>
      </c>
      <c r="EQ39" s="41">
        <v>4328</v>
      </c>
      <c r="ER39" s="118">
        <v>4293</v>
      </c>
      <c r="ES39" s="41">
        <v>10515</v>
      </c>
      <c r="EU39" s="43" t="s">
        <v>30</v>
      </c>
      <c r="EV39" s="41">
        <v>4723</v>
      </c>
      <c r="EW39" s="118">
        <v>4065</v>
      </c>
      <c r="EX39" s="41">
        <v>12436</v>
      </c>
      <c r="EZ39" s="43" t="s">
        <v>30</v>
      </c>
      <c r="FA39" s="41">
        <v>1476</v>
      </c>
      <c r="FB39" s="118">
        <v>1468</v>
      </c>
      <c r="FC39" s="41">
        <v>6883</v>
      </c>
      <c r="FE39" s="43" t="s">
        <v>30</v>
      </c>
      <c r="FF39" s="41">
        <v>909</v>
      </c>
      <c r="FG39" s="118">
        <v>283</v>
      </c>
      <c r="FH39" s="41">
        <v>1229</v>
      </c>
      <c r="FJ39" s="43" t="s">
        <v>30</v>
      </c>
      <c r="FK39" s="41">
        <v>43</v>
      </c>
      <c r="FL39" s="118">
        <v>34</v>
      </c>
      <c r="FM39" s="41">
        <v>227</v>
      </c>
    </row>
    <row r="40" spans="1:169" ht="15">
      <c r="A40" s="43" t="s">
        <v>31</v>
      </c>
      <c r="B40" s="117">
        <v>279924</v>
      </c>
      <c r="C40" s="118">
        <v>191846</v>
      </c>
      <c r="D40" s="119">
        <v>300813</v>
      </c>
      <c r="F40" s="43" t="s">
        <v>31</v>
      </c>
      <c r="G40" s="41">
        <v>914096</v>
      </c>
      <c r="H40" s="118">
        <v>605452</v>
      </c>
      <c r="I40" s="41">
        <v>1007898</v>
      </c>
      <c r="K40" s="43" t="s">
        <v>31</v>
      </c>
      <c r="L40" s="41">
        <v>495297</v>
      </c>
      <c r="M40" s="118">
        <v>288881</v>
      </c>
      <c r="N40" s="41">
        <v>414593</v>
      </c>
      <c r="P40" s="43" t="s">
        <v>31</v>
      </c>
      <c r="Q40" s="41">
        <v>11437</v>
      </c>
      <c r="R40" s="118">
        <v>9864</v>
      </c>
      <c r="S40" s="41">
        <v>20946</v>
      </c>
      <c r="T40" s="6"/>
      <c r="U40" s="43" t="s">
        <v>31</v>
      </c>
      <c r="V40" s="41">
        <v>993.3</v>
      </c>
      <c r="W40" s="118">
        <v>709.09999999999991</v>
      </c>
      <c r="X40" s="41">
        <v>1580.6</v>
      </c>
      <c r="Z40" s="43" t="s">
        <v>31</v>
      </c>
      <c r="AA40" s="41">
        <v>1419</v>
      </c>
      <c r="AB40" s="118">
        <v>1013</v>
      </c>
      <c r="AC40" s="41">
        <v>2258</v>
      </c>
      <c r="AE40" s="43" t="s">
        <v>31</v>
      </c>
      <c r="AF40" s="41">
        <v>8689</v>
      </c>
      <c r="AG40" s="118">
        <v>9437</v>
      </c>
      <c r="AH40" s="41">
        <v>27520</v>
      </c>
      <c r="AJ40" s="43" t="s">
        <v>31</v>
      </c>
      <c r="AK40" s="41">
        <v>182</v>
      </c>
      <c r="AL40" s="118">
        <v>1212</v>
      </c>
      <c r="AM40" s="41">
        <v>4383</v>
      </c>
      <c r="AO40" s="43" t="s">
        <v>31</v>
      </c>
      <c r="AP40" s="41">
        <v>551</v>
      </c>
      <c r="AQ40" s="118">
        <v>2654</v>
      </c>
      <c r="AR40" s="41">
        <v>11171</v>
      </c>
      <c r="AT40" s="43" t="s">
        <v>31</v>
      </c>
      <c r="AU40" s="41">
        <v>723</v>
      </c>
      <c r="AV40" s="118">
        <v>1665</v>
      </c>
      <c r="AW40" s="41">
        <v>5250</v>
      </c>
      <c r="AY40" s="43" t="s">
        <v>31</v>
      </c>
      <c r="AZ40" s="41">
        <v>192</v>
      </c>
      <c r="BA40" s="118">
        <v>2882</v>
      </c>
      <c r="BB40" s="41">
        <v>12794</v>
      </c>
      <c r="BD40" s="43" t="s">
        <v>31</v>
      </c>
      <c r="BE40" s="41">
        <v>1416</v>
      </c>
      <c r="BF40" s="118">
        <v>1066</v>
      </c>
      <c r="BG40" s="41">
        <v>1524</v>
      </c>
      <c r="BI40" s="43" t="s">
        <v>31</v>
      </c>
      <c r="BJ40" s="41">
        <v>11719</v>
      </c>
      <c r="BK40" s="118">
        <v>6600</v>
      </c>
      <c r="BL40" s="41">
        <v>12229</v>
      </c>
      <c r="BN40" s="43" t="s">
        <v>31</v>
      </c>
      <c r="BO40" s="41">
        <v>4275</v>
      </c>
      <c r="BP40" s="118">
        <v>1589</v>
      </c>
      <c r="BQ40" s="41">
        <v>2613</v>
      </c>
      <c r="BS40" s="43" t="s">
        <v>31</v>
      </c>
      <c r="BT40" s="41">
        <v>515</v>
      </c>
      <c r="BU40" s="118">
        <v>364</v>
      </c>
      <c r="BV40" s="41">
        <v>636</v>
      </c>
      <c r="BX40" s="43" t="s">
        <v>31</v>
      </c>
      <c r="BY40" s="41">
        <v>48892</v>
      </c>
      <c r="BZ40" s="118">
        <v>37650</v>
      </c>
      <c r="CA40" s="41">
        <v>90746</v>
      </c>
      <c r="CB40" s="30"/>
      <c r="CC40" s="43" t="s">
        <v>31</v>
      </c>
      <c r="CD40" s="41">
        <v>812</v>
      </c>
      <c r="CE40" s="118">
        <v>2150</v>
      </c>
      <c r="CF40" s="41">
        <v>8290</v>
      </c>
      <c r="CG40" s="30"/>
      <c r="CH40" s="43" t="s">
        <v>31</v>
      </c>
      <c r="CI40" s="41">
        <v>67</v>
      </c>
      <c r="CJ40" s="118">
        <v>45</v>
      </c>
      <c r="CK40" s="41">
        <v>78</v>
      </c>
      <c r="CL40" s="30"/>
      <c r="CM40" s="43" t="s">
        <v>31</v>
      </c>
      <c r="CN40" s="41">
        <v>40</v>
      </c>
      <c r="CO40" s="118">
        <v>30</v>
      </c>
      <c r="CP40" s="41">
        <v>54</v>
      </c>
      <c r="CR40" s="43" t="s">
        <v>31</v>
      </c>
      <c r="CS40" s="41">
        <v>125</v>
      </c>
      <c r="CT40" s="118">
        <v>79</v>
      </c>
      <c r="CU40" s="41">
        <v>89</v>
      </c>
      <c r="CW40" s="43" t="s">
        <v>31</v>
      </c>
      <c r="CX40" s="41">
        <v>96</v>
      </c>
      <c r="CY40" s="118">
        <v>85</v>
      </c>
      <c r="CZ40" s="41">
        <v>91</v>
      </c>
      <c r="DB40" s="43" t="s">
        <v>31</v>
      </c>
      <c r="DC40" s="41">
        <v>2166</v>
      </c>
      <c r="DD40" s="118">
        <v>1506</v>
      </c>
      <c r="DE40" s="41">
        <v>3310</v>
      </c>
      <c r="DG40" s="43" t="s">
        <v>31</v>
      </c>
      <c r="DH40" s="41">
        <v>266</v>
      </c>
      <c r="DI40" s="118">
        <v>901</v>
      </c>
      <c r="DJ40" s="41">
        <v>4410</v>
      </c>
      <c r="DL40" s="43" t="s">
        <v>31</v>
      </c>
      <c r="DM40" s="41">
        <v>325</v>
      </c>
      <c r="DN40" s="118">
        <v>270</v>
      </c>
      <c r="DO40" s="41">
        <v>451</v>
      </c>
      <c r="DQ40" s="43" t="s">
        <v>31</v>
      </c>
      <c r="DR40" s="41">
        <v>22382</v>
      </c>
      <c r="DS40" s="118">
        <v>17137</v>
      </c>
      <c r="DT40" s="41">
        <v>32304</v>
      </c>
      <c r="DV40" s="43" t="s">
        <v>31</v>
      </c>
      <c r="DW40" s="41">
        <v>56518</v>
      </c>
      <c r="DX40" s="118">
        <v>43761</v>
      </c>
      <c r="DY40" s="41">
        <v>67899</v>
      </c>
      <c r="EA40" s="43" t="s">
        <v>31</v>
      </c>
      <c r="EB40" s="41">
        <v>5713</v>
      </c>
      <c r="EC40" s="118">
        <v>4249</v>
      </c>
      <c r="ED40" s="41">
        <v>11122</v>
      </c>
      <c r="EF40" s="43" t="s">
        <v>31</v>
      </c>
      <c r="EG40" s="41">
        <v>15265</v>
      </c>
      <c r="EH40" s="118">
        <v>5172</v>
      </c>
      <c r="EI40" s="41">
        <v>12347</v>
      </c>
      <c r="EK40" s="43" t="s">
        <v>31</v>
      </c>
      <c r="EL40" s="41">
        <v>1720</v>
      </c>
      <c r="EM40" s="118">
        <v>1504</v>
      </c>
      <c r="EN40" s="41">
        <v>10199</v>
      </c>
      <c r="EP40" s="43" t="s">
        <v>31</v>
      </c>
      <c r="EQ40" s="41">
        <v>4561</v>
      </c>
      <c r="ER40" s="118">
        <v>4667</v>
      </c>
      <c r="ES40" s="41">
        <v>10910</v>
      </c>
      <c r="EU40" s="43" t="s">
        <v>31</v>
      </c>
      <c r="EV40" s="41">
        <v>4631</v>
      </c>
      <c r="EW40" s="118">
        <v>4463</v>
      </c>
      <c r="EX40" s="41">
        <v>12920</v>
      </c>
      <c r="EZ40" s="43" t="s">
        <v>31</v>
      </c>
      <c r="FA40" s="41">
        <v>1598</v>
      </c>
      <c r="FB40" s="118">
        <v>1574</v>
      </c>
      <c r="FC40" s="41">
        <v>7125</v>
      </c>
      <c r="FE40" s="43" t="s">
        <v>31</v>
      </c>
      <c r="FF40" s="41">
        <v>927</v>
      </c>
      <c r="FG40" s="118">
        <v>301</v>
      </c>
      <c r="FH40" s="41">
        <v>1223</v>
      </c>
      <c r="FJ40" s="43" t="s">
        <v>31</v>
      </c>
      <c r="FK40" s="41">
        <v>76</v>
      </c>
      <c r="FL40" s="118">
        <v>48</v>
      </c>
      <c r="FM40" s="41">
        <v>219</v>
      </c>
    </row>
    <row r="41" spans="1:169" ht="15">
      <c r="A41" s="43" t="s">
        <v>32</v>
      </c>
      <c r="B41" s="117">
        <v>215856</v>
      </c>
      <c r="C41" s="118">
        <v>141709</v>
      </c>
      <c r="D41" s="119">
        <v>260765</v>
      </c>
      <c r="F41" s="43" t="s">
        <v>32</v>
      </c>
      <c r="G41" s="41">
        <v>682956</v>
      </c>
      <c r="H41" s="118">
        <v>485022</v>
      </c>
      <c r="I41" s="41">
        <v>863197</v>
      </c>
      <c r="K41" s="43" t="s">
        <v>32</v>
      </c>
      <c r="L41" s="41">
        <v>497792</v>
      </c>
      <c r="M41" s="118">
        <v>258237</v>
      </c>
      <c r="N41" s="41">
        <v>407087</v>
      </c>
      <c r="P41" s="43" t="s">
        <v>32</v>
      </c>
      <c r="Q41" s="41">
        <v>5923</v>
      </c>
      <c r="R41" s="118">
        <v>4439</v>
      </c>
      <c r="S41" s="41">
        <v>10127</v>
      </c>
      <c r="T41" s="6"/>
      <c r="U41" s="43" t="s">
        <v>32</v>
      </c>
      <c r="V41" s="41">
        <v>939.4</v>
      </c>
      <c r="W41" s="118">
        <v>646.79999999999995</v>
      </c>
      <c r="X41" s="41">
        <v>1504.3</v>
      </c>
      <c r="Z41" s="43" t="s">
        <v>32</v>
      </c>
      <c r="AA41" s="41">
        <v>1342</v>
      </c>
      <c r="AB41" s="118">
        <v>924</v>
      </c>
      <c r="AC41" s="41">
        <v>2149</v>
      </c>
      <c r="AE41" s="43" t="s">
        <v>32</v>
      </c>
      <c r="AF41" s="41">
        <v>6972</v>
      </c>
      <c r="AG41" s="118">
        <v>7405</v>
      </c>
      <c r="AH41" s="41">
        <v>21299</v>
      </c>
      <c r="AJ41" s="43" t="s">
        <v>32</v>
      </c>
      <c r="AK41" s="41">
        <v>181</v>
      </c>
      <c r="AL41" s="118">
        <v>1415</v>
      </c>
      <c r="AM41" s="41">
        <v>4631</v>
      </c>
      <c r="AO41" s="43" t="s">
        <v>32</v>
      </c>
      <c r="AP41" s="41">
        <v>402</v>
      </c>
      <c r="AQ41" s="118">
        <v>3568</v>
      </c>
      <c r="AR41" s="41">
        <v>12528</v>
      </c>
      <c r="AT41" s="43" t="s">
        <v>32</v>
      </c>
      <c r="AU41" s="41">
        <v>698</v>
      </c>
      <c r="AV41" s="118">
        <v>1876</v>
      </c>
      <c r="AW41" s="41">
        <v>5597</v>
      </c>
      <c r="AY41" s="43" t="s">
        <v>32</v>
      </c>
      <c r="AZ41" s="41">
        <v>210</v>
      </c>
      <c r="BA41" s="118">
        <v>3739</v>
      </c>
      <c r="BB41" s="41">
        <v>13767</v>
      </c>
      <c r="BD41" s="43" t="s">
        <v>32</v>
      </c>
      <c r="BE41" s="41">
        <v>1365</v>
      </c>
      <c r="BF41" s="118">
        <v>952</v>
      </c>
      <c r="BG41" s="41">
        <v>1617</v>
      </c>
      <c r="BI41" s="43" t="s">
        <v>32</v>
      </c>
      <c r="BJ41" s="41">
        <v>9610</v>
      </c>
      <c r="BK41" s="118">
        <v>5936</v>
      </c>
      <c r="BL41" s="41">
        <v>12089</v>
      </c>
      <c r="BN41" s="43" t="s">
        <v>32</v>
      </c>
      <c r="BO41" s="41">
        <v>3952</v>
      </c>
      <c r="BP41" s="118">
        <v>1245</v>
      </c>
      <c r="BQ41" s="41">
        <v>2582</v>
      </c>
      <c r="BS41" s="43" t="s">
        <v>32</v>
      </c>
      <c r="BT41" s="41">
        <v>652</v>
      </c>
      <c r="BU41" s="118">
        <v>469</v>
      </c>
      <c r="BV41" s="41">
        <v>881</v>
      </c>
      <c r="BX41" s="43" t="s">
        <v>32</v>
      </c>
      <c r="BY41" s="41">
        <v>46056</v>
      </c>
      <c r="BZ41" s="118">
        <v>26192</v>
      </c>
      <c r="CA41" s="41">
        <v>74035</v>
      </c>
      <c r="CB41" s="30"/>
      <c r="CC41" s="43" t="s">
        <v>32</v>
      </c>
      <c r="CD41" s="41">
        <v>768</v>
      </c>
      <c r="CE41" s="118">
        <v>2176</v>
      </c>
      <c r="CF41" s="41">
        <v>8347</v>
      </c>
      <c r="CG41" s="30"/>
      <c r="CH41" s="43" t="s">
        <v>32</v>
      </c>
      <c r="CI41" s="41">
        <v>69</v>
      </c>
      <c r="CJ41" s="118">
        <v>41</v>
      </c>
      <c r="CK41" s="41">
        <v>77</v>
      </c>
      <c r="CL41" s="30"/>
      <c r="CM41" s="43" t="s">
        <v>32</v>
      </c>
      <c r="CN41" s="41">
        <v>41</v>
      </c>
      <c r="CO41" s="118">
        <v>28</v>
      </c>
      <c r="CP41" s="41">
        <v>54</v>
      </c>
      <c r="CR41" s="43" t="s">
        <v>32</v>
      </c>
      <c r="CS41" s="41">
        <v>118</v>
      </c>
      <c r="CT41" s="118">
        <v>68</v>
      </c>
      <c r="CU41" s="41">
        <v>88</v>
      </c>
      <c r="CW41" s="43" t="s">
        <v>32</v>
      </c>
      <c r="CX41" s="41">
        <v>88</v>
      </c>
      <c r="CY41" s="118">
        <v>96</v>
      </c>
      <c r="CZ41" s="41">
        <v>83</v>
      </c>
      <c r="DB41" s="43" t="s">
        <v>32</v>
      </c>
      <c r="DC41" s="41">
        <v>1723</v>
      </c>
      <c r="DD41" s="118">
        <v>1281</v>
      </c>
      <c r="DE41" s="41">
        <v>3253</v>
      </c>
      <c r="DG41" s="43" t="s">
        <v>32</v>
      </c>
      <c r="DH41" s="41">
        <v>316</v>
      </c>
      <c r="DI41" s="118">
        <v>1200</v>
      </c>
      <c r="DJ41" s="41">
        <v>4718</v>
      </c>
      <c r="DL41" s="43" t="s">
        <v>32</v>
      </c>
      <c r="DM41" s="41">
        <v>75</v>
      </c>
      <c r="DN41" s="118">
        <v>53</v>
      </c>
      <c r="DO41" s="41">
        <v>110</v>
      </c>
      <c r="DQ41" s="43" t="s">
        <v>32</v>
      </c>
      <c r="DR41" s="41">
        <v>22849</v>
      </c>
      <c r="DS41" s="118">
        <v>14984</v>
      </c>
      <c r="DT41" s="41">
        <v>29598</v>
      </c>
      <c r="DV41" s="43" t="s">
        <v>32</v>
      </c>
      <c r="DW41" s="41">
        <v>57883</v>
      </c>
      <c r="DX41" s="118">
        <v>38853</v>
      </c>
      <c r="DY41" s="41">
        <v>67487</v>
      </c>
      <c r="EA41" s="43" t="s">
        <v>32</v>
      </c>
      <c r="EB41" s="41">
        <v>5760</v>
      </c>
      <c r="EC41" s="118">
        <v>4462</v>
      </c>
      <c r="ED41" s="41">
        <v>11860</v>
      </c>
      <c r="EF41" s="43" t="s">
        <v>32</v>
      </c>
      <c r="EG41" s="41">
        <v>15391</v>
      </c>
      <c r="EH41" s="118">
        <v>5176</v>
      </c>
      <c r="EI41" s="41">
        <v>12769</v>
      </c>
      <c r="EK41" s="43" t="s">
        <v>32</v>
      </c>
      <c r="EL41" s="41">
        <v>1718</v>
      </c>
      <c r="EM41" s="118">
        <v>1786</v>
      </c>
      <c r="EN41" s="41">
        <v>11051</v>
      </c>
      <c r="EP41" s="43" t="s">
        <v>32</v>
      </c>
      <c r="EQ41" s="41">
        <v>4817</v>
      </c>
      <c r="ER41" s="118">
        <v>4756</v>
      </c>
      <c r="ES41" s="41">
        <v>11331</v>
      </c>
      <c r="EU41" s="43" t="s">
        <v>32</v>
      </c>
      <c r="EV41" s="41">
        <v>4830</v>
      </c>
      <c r="EW41" s="118">
        <v>4475</v>
      </c>
      <c r="EX41" s="41">
        <v>13409</v>
      </c>
      <c r="EZ41" s="43" t="s">
        <v>32</v>
      </c>
      <c r="FA41" s="41">
        <v>1570</v>
      </c>
      <c r="FB41" s="118">
        <v>1813</v>
      </c>
      <c r="FC41" s="41">
        <v>7537</v>
      </c>
      <c r="FE41" s="43" t="s">
        <v>32</v>
      </c>
      <c r="FF41" s="41">
        <v>926</v>
      </c>
      <c r="FG41" s="118">
        <v>296</v>
      </c>
      <c r="FH41" s="41">
        <v>1254</v>
      </c>
      <c r="FJ41" s="43" t="s">
        <v>32</v>
      </c>
      <c r="FK41" s="41">
        <v>50</v>
      </c>
      <c r="FL41" s="118">
        <v>44</v>
      </c>
      <c r="FM41" s="41">
        <v>246</v>
      </c>
    </row>
    <row r="42" spans="1:169" ht="15">
      <c r="A42" s="43" t="s">
        <v>33</v>
      </c>
      <c r="B42" s="117">
        <v>197937</v>
      </c>
      <c r="C42" s="118">
        <v>129178</v>
      </c>
      <c r="D42" s="119">
        <v>211779</v>
      </c>
      <c r="F42" s="43" t="s">
        <v>33</v>
      </c>
      <c r="G42" s="41">
        <v>537864</v>
      </c>
      <c r="H42" s="118">
        <v>463910</v>
      </c>
      <c r="I42" s="41">
        <v>791364</v>
      </c>
      <c r="K42" s="43" t="s">
        <v>33</v>
      </c>
      <c r="L42" s="41">
        <v>450161</v>
      </c>
      <c r="M42" s="118">
        <v>251148</v>
      </c>
      <c r="N42" s="41">
        <v>371732</v>
      </c>
      <c r="P42" s="43" t="s">
        <v>33</v>
      </c>
      <c r="Q42" s="41">
        <v>9036</v>
      </c>
      <c r="R42" s="118">
        <v>7723</v>
      </c>
      <c r="S42" s="41">
        <v>15690</v>
      </c>
      <c r="T42" s="6"/>
      <c r="U42" s="43" t="s">
        <v>33</v>
      </c>
      <c r="V42" s="41">
        <v>1019.1999999999999</v>
      </c>
      <c r="W42" s="118">
        <v>767.19999999999993</v>
      </c>
      <c r="X42" s="41">
        <v>1587.6</v>
      </c>
      <c r="Z42" s="43" t="s">
        <v>33</v>
      </c>
      <c r="AA42" s="41">
        <v>1456</v>
      </c>
      <c r="AB42" s="118">
        <v>1096</v>
      </c>
      <c r="AC42" s="41">
        <v>2268</v>
      </c>
      <c r="AE42" s="43" t="s">
        <v>33</v>
      </c>
      <c r="AF42" s="41">
        <v>5982</v>
      </c>
      <c r="AG42" s="118">
        <v>9666</v>
      </c>
      <c r="AH42" s="41">
        <v>26112</v>
      </c>
      <c r="AJ42" s="43" t="s">
        <v>33</v>
      </c>
      <c r="AK42" s="41">
        <v>316</v>
      </c>
      <c r="AL42" s="118">
        <v>2043</v>
      </c>
      <c r="AM42" s="41">
        <v>4940</v>
      </c>
      <c r="AO42" s="43" t="s">
        <v>33</v>
      </c>
      <c r="AP42" s="41">
        <v>529</v>
      </c>
      <c r="AQ42" s="118">
        <v>4834</v>
      </c>
      <c r="AR42" s="41">
        <v>12819</v>
      </c>
      <c r="AT42" s="43" t="s">
        <v>33</v>
      </c>
      <c r="AU42" s="41">
        <v>691</v>
      </c>
      <c r="AV42" s="118">
        <v>2322</v>
      </c>
      <c r="AW42" s="41">
        <v>5459</v>
      </c>
      <c r="AY42" s="43" t="s">
        <v>33</v>
      </c>
      <c r="AZ42" s="41">
        <v>327</v>
      </c>
      <c r="BA42" s="118">
        <v>5279</v>
      </c>
      <c r="BB42" s="41">
        <v>14364</v>
      </c>
      <c r="BD42" s="43" t="s">
        <v>33</v>
      </c>
      <c r="BE42" s="41">
        <v>1292</v>
      </c>
      <c r="BF42" s="118">
        <v>925</v>
      </c>
      <c r="BG42" s="41">
        <v>1391</v>
      </c>
      <c r="BI42" s="43" t="s">
        <v>33</v>
      </c>
      <c r="BJ42" s="41">
        <v>10368</v>
      </c>
      <c r="BK42" s="118">
        <v>6284</v>
      </c>
      <c r="BL42" s="41">
        <v>11349</v>
      </c>
      <c r="BN42" s="43" t="s">
        <v>33</v>
      </c>
      <c r="BO42" s="41">
        <v>2720</v>
      </c>
      <c r="BP42" s="118">
        <v>931</v>
      </c>
      <c r="BQ42" s="41">
        <v>1619</v>
      </c>
      <c r="BS42" s="43" t="s">
        <v>33</v>
      </c>
      <c r="BT42" s="41">
        <v>568</v>
      </c>
      <c r="BU42" s="118">
        <v>408</v>
      </c>
      <c r="BV42" s="41">
        <v>713</v>
      </c>
      <c r="BX42" s="43" t="s">
        <v>33</v>
      </c>
      <c r="BY42" s="41">
        <v>40181</v>
      </c>
      <c r="BZ42" s="118">
        <v>27114</v>
      </c>
      <c r="CA42" s="41">
        <v>70616</v>
      </c>
      <c r="CB42" s="30"/>
      <c r="CC42" s="43" t="s">
        <v>33</v>
      </c>
      <c r="CD42" s="41">
        <v>917</v>
      </c>
      <c r="CE42" s="118">
        <v>2424</v>
      </c>
      <c r="CF42" s="41">
        <v>8026</v>
      </c>
      <c r="CG42" s="30"/>
      <c r="CH42" s="43" t="s">
        <v>33</v>
      </c>
      <c r="CI42" s="41">
        <v>74</v>
      </c>
      <c r="CJ42" s="118">
        <v>40</v>
      </c>
      <c r="CK42" s="41">
        <v>71</v>
      </c>
      <c r="CL42" s="30"/>
      <c r="CM42" s="43" t="s">
        <v>33</v>
      </c>
      <c r="CN42" s="41">
        <v>42</v>
      </c>
      <c r="CO42" s="118">
        <v>29</v>
      </c>
      <c r="CP42" s="41">
        <v>50</v>
      </c>
      <c r="CR42" s="43" t="s">
        <v>33</v>
      </c>
      <c r="CS42" s="41">
        <v>119</v>
      </c>
      <c r="CT42" s="118">
        <v>67</v>
      </c>
      <c r="CU42" s="41">
        <v>80</v>
      </c>
      <c r="CW42" s="43" t="s">
        <v>33</v>
      </c>
      <c r="CX42" s="41">
        <v>84</v>
      </c>
      <c r="CY42" s="118">
        <v>92</v>
      </c>
      <c r="CZ42" s="41">
        <v>89</v>
      </c>
      <c r="DB42" s="43" t="s">
        <v>33</v>
      </c>
      <c r="DC42" s="41">
        <v>1693</v>
      </c>
      <c r="DD42" s="118">
        <v>1499</v>
      </c>
      <c r="DE42" s="41">
        <v>2933</v>
      </c>
      <c r="DG42" s="43" t="s">
        <v>33</v>
      </c>
      <c r="DH42" s="41">
        <v>416</v>
      </c>
      <c r="DI42" s="118">
        <v>1547</v>
      </c>
      <c r="DJ42" s="41">
        <v>4770</v>
      </c>
      <c r="DL42" s="43" t="s">
        <v>33</v>
      </c>
      <c r="DM42" s="41">
        <v>67</v>
      </c>
      <c r="DN42" s="118">
        <v>50</v>
      </c>
      <c r="DO42" s="41">
        <v>104</v>
      </c>
      <c r="DQ42" s="43" t="s">
        <v>33</v>
      </c>
      <c r="DR42" s="41">
        <v>21830</v>
      </c>
      <c r="DS42" s="118">
        <v>15563</v>
      </c>
      <c r="DT42" s="41">
        <v>27025</v>
      </c>
      <c r="DV42" s="43" t="s">
        <v>33</v>
      </c>
      <c r="DW42" s="41">
        <v>51047</v>
      </c>
      <c r="DX42" s="118">
        <v>35210</v>
      </c>
      <c r="DY42" s="41">
        <v>55279</v>
      </c>
      <c r="EA42" s="43" t="s">
        <v>33</v>
      </c>
      <c r="EB42" s="41">
        <v>5089</v>
      </c>
      <c r="EC42" s="118">
        <v>4902</v>
      </c>
      <c r="ED42" s="41">
        <v>11098</v>
      </c>
      <c r="EF42" s="43" t="s">
        <v>33</v>
      </c>
      <c r="EG42" s="41">
        <v>14444</v>
      </c>
      <c r="EH42" s="118">
        <v>5602</v>
      </c>
      <c r="EI42" s="41">
        <v>12300</v>
      </c>
      <c r="EK42" s="43" t="s">
        <v>33</v>
      </c>
      <c r="EL42" s="41">
        <v>1881</v>
      </c>
      <c r="EM42" s="118">
        <v>2478</v>
      </c>
      <c r="EN42" s="41">
        <v>11228</v>
      </c>
      <c r="EP42" s="43" t="s">
        <v>33</v>
      </c>
      <c r="EQ42" s="41">
        <v>4820</v>
      </c>
      <c r="ER42" s="118">
        <v>5439</v>
      </c>
      <c r="ES42" s="41">
        <v>10910</v>
      </c>
      <c r="EU42" s="43" t="s">
        <v>33</v>
      </c>
      <c r="EV42" s="41">
        <v>5023</v>
      </c>
      <c r="EW42" s="118">
        <v>5297</v>
      </c>
      <c r="EX42" s="41">
        <v>13218</v>
      </c>
      <c r="EZ42" s="43" t="s">
        <v>33</v>
      </c>
      <c r="FA42" s="41">
        <v>1601</v>
      </c>
      <c r="FB42" s="118">
        <v>2411</v>
      </c>
      <c r="FC42" s="41">
        <v>7597</v>
      </c>
      <c r="FE42" s="43" t="s">
        <v>33</v>
      </c>
      <c r="FF42" s="41">
        <v>973</v>
      </c>
      <c r="FG42" s="118">
        <v>335</v>
      </c>
      <c r="FH42" s="41">
        <v>1318</v>
      </c>
      <c r="FJ42" s="43" t="s">
        <v>33</v>
      </c>
      <c r="FK42" s="41">
        <v>54</v>
      </c>
      <c r="FL42" s="118">
        <v>39</v>
      </c>
      <c r="FM42" s="41">
        <v>244</v>
      </c>
    </row>
    <row r="43" spans="1:169" ht="15">
      <c r="A43" s="43" t="s">
        <v>34</v>
      </c>
      <c r="B43" s="117">
        <v>189858</v>
      </c>
      <c r="C43" s="118">
        <v>141682</v>
      </c>
      <c r="D43" s="119">
        <v>246594</v>
      </c>
      <c r="F43" s="43" t="s">
        <v>34</v>
      </c>
      <c r="G43" s="41">
        <v>486766</v>
      </c>
      <c r="H43" s="118">
        <v>412798</v>
      </c>
      <c r="I43" s="41">
        <v>760604</v>
      </c>
      <c r="K43" s="43" t="s">
        <v>34</v>
      </c>
      <c r="L43" s="41">
        <v>334835</v>
      </c>
      <c r="M43" s="118">
        <v>215981</v>
      </c>
      <c r="N43" s="41">
        <v>333497</v>
      </c>
      <c r="P43" s="43" t="s">
        <v>34</v>
      </c>
      <c r="Q43" s="41">
        <v>12051</v>
      </c>
      <c r="R43" s="118">
        <v>11636</v>
      </c>
      <c r="S43" s="41">
        <v>23874</v>
      </c>
      <c r="T43" s="6"/>
      <c r="U43" s="43" t="s">
        <v>34</v>
      </c>
      <c r="V43" s="41">
        <v>1538.6</v>
      </c>
      <c r="W43" s="118">
        <v>1181.5999999999999</v>
      </c>
      <c r="X43" s="41">
        <v>2183.2999999999997</v>
      </c>
      <c r="Z43" s="43" t="s">
        <v>34</v>
      </c>
      <c r="AA43" s="41">
        <v>2198</v>
      </c>
      <c r="AB43" s="118">
        <v>1688</v>
      </c>
      <c r="AC43" s="41">
        <v>3119</v>
      </c>
      <c r="AE43" s="43" t="s">
        <v>34</v>
      </c>
      <c r="AF43" s="41">
        <v>7282</v>
      </c>
      <c r="AG43" s="118">
        <v>12396</v>
      </c>
      <c r="AH43" s="41">
        <v>27019</v>
      </c>
      <c r="AJ43" s="43" t="s">
        <v>34</v>
      </c>
      <c r="AK43" s="41">
        <v>799</v>
      </c>
      <c r="AL43" s="118">
        <v>2639</v>
      </c>
      <c r="AM43" s="41">
        <v>5712</v>
      </c>
      <c r="AO43" s="43" t="s">
        <v>34</v>
      </c>
      <c r="AP43" s="41">
        <v>1309</v>
      </c>
      <c r="AQ43" s="118">
        <v>6360</v>
      </c>
      <c r="AR43" s="41">
        <v>14287</v>
      </c>
      <c r="AT43" s="43" t="s">
        <v>34</v>
      </c>
      <c r="AU43" s="41">
        <v>1372</v>
      </c>
      <c r="AV43" s="118">
        <v>3132</v>
      </c>
      <c r="AW43" s="41">
        <v>6557</v>
      </c>
      <c r="AY43" s="43" t="s">
        <v>34</v>
      </c>
      <c r="AZ43" s="41">
        <v>1051</v>
      </c>
      <c r="BA43" s="118">
        <v>7069</v>
      </c>
      <c r="BB43" s="41">
        <v>15923</v>
      </c>
      <c r="BD43" s="43" t="s">
        <v>34</v>
      </c>
      <c r="BE43" s="41">
        <v>2019</v>
      </c>
      <c r="BF43" s="118">
        <v>1338</v>
      </c>
      <c r="BG43" s="41">
        <v>1647</v>
      </c>
      <c r="BI43" s="43" t="s">
        <v>34</v>
      </c>
      <c r="BJ43" s="41">
        <v>9998</v>
      </c>
      <c r="BK43" s="118">
        <v>7175</v>
      </c>
      <c r="BL43" s="41">
        <v>12892</v>
      </c>
      <c r="BN43" s="43" t="s">
        <v>34</v>
      </c>
      <c r="BO43" s="41">
        <v>467</v>
      </c>
      <c r="BP43" s="118">
        <v>159</v>
      </c>
      <c r="BQ43" s="41">
        <v>303</v>
      </c>
      <c r="BS43" s="43" t="s">
        <v>34</v>
      </c>
      <c r="BT43" s="41">
        <v>573</v>
      </c>
      <c r="BU43" s="118">
        <v>450</v>
      </c>
      <c r="BV43" s="41">
        <v>741</v>
      </c>
      <c r="BX43" s="43" t="s">
        <v>34</v>
      </c>
      <c r="BY43" s="41">
        <v>26511</v>
      </c>
      <c r="BZ43" s="118">
        <v>30198</v>
      </c>
      <c r="CA43" s="41">
        <v>76489</v>
      </c>
      <c r="CB43" s="30"/>
      <c r="CC43" s="43" t="s">
        <v>34</v>
      </c>
      <c r="CD43" s="41">
        <v>960</v>
      </c>
      <c r="CE43" s="118">
        <v>2653</v>
      </c>
      <c r="CF43" s="41">
        <v>8676</v>
      </c>
      <c r="CG43" s="30"/>
      <c r="CH43" s="43" t="s">
        <v>34</v>
      </c>
      <c r="CI43" s="41">
        <v>94</v>
      </c>
      <c r="CJ43" s="118">
        <v>45</v>
      </c>
      <c r="CK43" s="41">
        <v>78</v>
      </c>
      <c r="CL43" s="30"/>
      <c r="CM43" s="43" t="s">
        <v>34</v>
      </c>
      <c r="CN43" s="41">
        <v>40</v>
      </c>
      <c r="CO43" s="118">
        <v>30</v>
      </c>
      <c r="CP43" s="41">
        <v>54</v>
      </c>
      <c r="CR43" s="43" t="s">
        <v>34</v>
      </c>
      <c r="CS43" s="41">
        <v>114</v>
      </c>
      <c r="CT43" s="118">
        <v>55</v>
      </c>
      <c r="CU43" s="41">
        <v>81</v>
      </c>
      <c r="CW43" s="43" t="s">
        <v>34</v>
      </c>
      <c r="CX43" s="41">
        <v>88</v>
      </c>
      <c r="CY43" s="118">
        <v>88</v>
      </c>
      <c r="CZ43" s="41">
        <v>94</v>
      </c>
      <c r="DB43" s="43" t="s">
        <v>34</v>
      </c>
      <c r="DC43" s="41">
        <v>2393</v>
      </c>
      <c r="DD43" s="118">
        <v>1749</v>
      </c>
      <c r="DE43" s="41">
        <v>3035</v>
      </c>
      <c r="DG43" s="43" t="s">
        <v>34</v>
      </c>
      <c r="DH43" s="41">
        <v>781</v>
      </c>
      <c r="DI43" s="118">
        <v>2114</v>
      </c>
      <c r="DJ43" s="41">
        <v>5378</v>
      </c>
      <c r="DL43" s="43" t="s">
        <v>34</v>
      </c>
      <c r="DM43" s="41">
        <v>60</v>
      </c>
      <c r="DN43" s="118">
        <v>52</v>
      </c>
      <c r="DO43" s="41">
        <v>104</v>
      </c>
      <c r="DQ43" s="43" t="s">
        <v>34</v>
      </c>
      <c r="DR43" s="41">
        <v>13441</v>
      </c>
      <c r="DS43" s="118">
        <v>12362</v>
      </c>
      <c r="DT43" s="41">
        <v>22135</v>
      </c>
      <c r="DV43" s="43" t="s">
        <v>34</v>
      </c>
      <c r="DW43" s="41">
        <v>36136</v>
      </c>
      <c r="DX43" s="118">
        <v>28784</v>
      </c>
      <c r="DY43" s="41">
        <v>48432</v>
      </c>
      <c r="EA43" s="43" t="s">
        <v>34</v>
      </c>
      <c r="EB43" s="41">
        <v>5317</v>
      </c>
      <c r="EC43" s="118">
        <v>6127</v>
      </c>
      <c r="ED43" s="41">
        <v>13662</v>
      </c>
      <c r="EF43" s="43" t="s">
        <v>34</v>
      </c>
      <c r="EG43" s="41">
        <v>9893</v>
      </c>
      <c r="EH43" s="118">
        <v>6227</v>
      </c>
      <c r="EI43" s="41">
        <v>13407</v>
      </c>
      <c r="EK43" s="43" t="s">
        <v>34</v>
      </c>
      <c r="EL43" s="41">
        <v>2479</v>
      </c>
      <c r="EM43" s="118">
        <v>3314</v>
      </c>
      <c r="EN43" s="41">
        <v>11993</v>
      </c>
      <c r="EP43" s="43" t="s">
        <v>34</v>
      </c>
      <c r="EQ43" s="41">
        <v>6868</v>
      </c>
      <c r="ER43" s="118">
        <v>6560</v>
      </c>
      <c r="ES43" s="41">
        <v>13305</v>
      </c>
      <c r="EU43" s="43" t="s">
        <v>34</v>
      </c>
      <c r="EV43" s="41">
        <v>5474</v>
      </c>
      <c r="EW43" s="118">
        <v>6240</v>
      </c>
      <c r="EX43" s="41">
        <v>14302</v>
      </c>
      <c r="EZ43" s="43" t="s">
        <v>34</v>
      </c>
      <c r="FA43" s="41">
        <v>3503</v>
      </c>
      <c r="FB43" s="118">
        <v>3147</v>
      </c>
      <c r="FC43" s="41">
        <v>9022</v>
      </c>
      <c r="FE43" s="43" t="s">
        <v>34</v>
      </c>
      <c r="FF43" s="41">
        <v>993</v>
      </c>
      <c r="FG43" s="118">
        <v>431</v>
      </c>
      <c r="FH43" s="41">
        <v>1475</v>
      </c>
      <c r="FJ43" s="43" t="s">
        <v>34</v>
      </c>
      <c r="FK43" s="41">
        <v>77</v>
      </c>
      <c r="FL43" s="118">
        <v>52</v>
      </c>
      <c r="FM43" s="41">
        <v>284</v>
      </c>
    </row>
    <row r="44" spans="1:169" ht="15">
      <c r="A44" s="43" t="s">
        <v>35</v>
      </c>
      <c r="B44" s="117">
        <v>179794</v>
      </c>
      <c r="C44" s="118">
        <v>119982</v>
      </c>
      <c r="D44" s="119">
        <v>223185</v>
      </c>
      <c r="F44" s="43" t="s">
        <v>35</v>
      </c>
      <c r="G44" s="41">
        <v>605990</v>
      </c>
      <c r="H44" s="118">
        <v>403993</v>
      </c>
      <c r="I44" s="41">
        <v>673322</v>
      </c>
      <c r="K44" s="43" t="s">
        <v>35</v>
      </c>
      <c r="L44" s="41">
        <v>325986</v>
      </c>
      <c r="M44" s="118">
        <v>185006</v>
      </c>
      <c r="N44" s="41">
        <v>308250</v>
      </c>
      <c r="P44" s="43" t="s">
        <v>35</v>
      </c>
      <c r="Q44" s="41">
        <v>16129</v>
      </c>
      <c r="R44" s="118">
        <v>12685</v>
      </c>
      <c r="S44" s="41">
        <v>28260</v>
      </c>
      <c r="T44" s="6"/>
      <c r="U44" s="43" t="s">
        <v>35</v>
      </c>
      <c r="V44" s="41">
        <v>3089.1</v>
      </c>
      <c r="W44" s="118">
        <v>1500.8</v>
      </c>
      <c r="X44" s="41">
        <v>2798.6</v>
      </c>
      <c r="Z44" s="43" t="s">
        <v>35</v>
      </c>
      <c r="AA44" s="41">
        <v>4413</v>
      </c>
      <c r="AB44" s="118">
        <v>2144</v>
      </c>
      <c r="AC44" s="41">
        <v>3998</v>
      </c>
      <c r="AE44" s="43" t="s">
        <v>35</v>
      </c>
      <c r="AF44" s="41">
        <v>9340</v>
      </c>
      <c r="AG44" s="118">
        <v>12296</v>
      </c>
      <c r="AH44" s="41">
        <v>28072</v>
      </c>
      <c r="AJ44" s="43" t="s">
        <v>35</v>
      </c>
      <c r="AK44" s="41">
        <v>1464</v>
      </c>
      <c r="AL44" s="118">
        <v>2724</v>
      </c>
      <c r="AM44" s="41">
        <v>5831</v>
      </c>
      <c r="AO44" s="43" t="s">
        <v>35</v>
      </c>
      <c r="AP44" s="41">
        <v>3224</v>
      </c>
      <c r="AQ44" s="118">
        <v>6765</v>
      </c>
      <c r="AR44" s="41">
        <v>15967</v>
      </c>
      <c r="AT44" s="43" t="s">
        <v>35</v>
      </c>
      <c r="AU44" s="41">
        <v>2510</v>
      </c>
      <c r="AV44" s="118">
        <v>3433</v>
      </c>
      <c r="AW44" s="41">
        <v>6982</v>
      </c>
      <c r="AY44" s="43" t="s">
        <v>35</v>
      </c>
      <c r="AZ44" s="41">
        <v>3090</v>
      </c>
      <c r="BA44" s="118">
        <v>7109</v>
      </c>
      <c r="BB44" s="41">
        <v>15249</v>
      </c>
      <c r="BD44" s="43" t="s">
        <v>35</v>
      </c>
      <c r="BE44" s="41">
        <v>3021</v>
      </c>
      <c r="BF44" s="118">
        <v>1743</v>
      </c>
      <c r="BG44" s="41">
        <v>2127</v>
      </c>
      <c r="BI44" s="43" t="s">
        <v>35</v>
      </c>
      <c r="BJ44" s="41">
        <v>12278</v>
      </c>
      <c r="BK44" s="118">
        <v>7351</v>
      </c>
      <c r="BL44" s="41">
        <v>13865</v>
      </c>
      <c r="BN44" s="43" t="s">
        <v>35</v>
      </c>
      <c r="BO44" s="41">
        <v>502</v>
      </c>
      <c r="BP44" s="118">
        <v>164</v>
      </c>
      <c r="BQ44" s="41">
        <v>258</v>
      </c>
      <c r="BS44" s="43" t="s">
        <v>35</v>
      </c>
      <c r="BT44" s="41">
        <v>630</v>
      </c>
      <c r="BU44" s="118">
        <v>461</v>
      </c>
      <c r="BV44" s="41">
        <v>874</v>
      </c>
      <c r="BX44" s="43" t="s">
        <v>35</v>
      </c>
      <c r="BY44" s="41">
        <v>32442</v>
      </c>
      <c r="BZ44" s="118">
        <v>29149</v>
      </c>
      <c r="CA44" s="41">
        <v>77499</v>
      </c>
      <c r="CB44" s="30"/>
      <c r="CC44" s="43" t="s">
        <v>35</v>
      </c>
      <c r="CD44" s="41">
        <v>1441</v>
      </c>
      <c r="CE44" s="118">
        <v>2726</v>
      </c>
      <c r="CF44" s="41">
        <v>8596</v>
      </c>
      <c r="CG44" s="30"/>
      <c r="CH44" s="43" t="s">
        <v>35</v>
      </c>
      <c r="CI44" s="41">
        <v>82</v>
      </c>
      <c r="CJ44" s="118">
        <v>43</v>
      </c>
      <c r="CK44" s="41">
        <v>77</v>
      </c>
      <c r="CL44" s="30"/>
      <c r="CM44" s="43" t="s">
        <v>35</v>
      </c>
      <c r="CN44" s="41">
        <v>40</v>
      </c>
      <c r="CO44" s="118">
        <v>28</v>
      </c>
      <c r="CP44" s="41">
        <v>53</v>
      </c>
      <c r="CR44" s="43" t="s">
        <v>35</v>
      </c>
      <c r="CS44" s="41">
        <v>117</v>
      </c>
      <c r="CT44" s="118">
        <v>45</v>
      </c>
      <c r="CU44" s="41">
        <v>84</v>
      </c>
      <c r="CW44" s="43" t="s">
        <v>35</v>
      </c>
      <c r="CX44" s="41">
        <v>86</v>
      </c>
      <c r="CY44" s="118">
        <v>84</v>
      </c>
      <c r="CZ44" s="41">
        <v>96</v>
      </c>
      <c r="DB44" s="43" t="s">
        <v>35</v>
      </c>
      <c r="DC44" s="41">
        <v>2120</v>
      </c>
      <c r="DD44" s="118">
        <v>1612</v>
      </c>
      <c r="DE44" s="41">
        <v>3339</v>
      </c>
      <c r="DG44" s="43" t="s">
        <v>35</v>
      </c>
      <c r="DH44" s="41">
        <v>1410</v>
      </c>
      <c r="DI44" s="118">
        <v>2067</v>
      </c>
      <c r="DJ44" s="41">
        <v>5379</v>
      </c>
      <c r="DL44" s="43" t="s">
        <v>35</v>
      </c>
      <c r="DM44" s="41">
        <v>65</v>
      </c>
      <c r="DN44" s="118">
        <v>53</v>
      </c>
      <c r="DO44" s="41">
        <v>117</v>
      </c>
      <c r="DQ44" s="43" t="s">
        <v>35</v>
      </c>
      <c r="DR44" s="41">
        <v>13797</v>
      </c>
      <c r="DS44" s="118">
        <v>10784</v>
      </c>
      <c r="DT44" s="41">
        <v>20599</v>
      </c>
      <c r="DV44" s="43" t="s">
        <v>35</v>
      </c>
      <c r="DW44" s="41">
        <v>31081</v>
      </c>
      <c r="DX44" s="118">
        <v>22515</v>
      </c>
      <c r="DY44" s="41">
        <v>39957</v>
      </c>
      <c r="EA44" s="43" t="s">
        <v>35</v>
      </c>
      <c r="EB44" s="41">
        <v>7463</v>
      </c>
      <c r="EC44" s="118">
        <v>6285</v>
      </c>
      <c r="ED44" s="41">
        <v>15171</v>
      </c>
      <c r="EF44" s="43" t="s">
        <v>35</v>
      </c>
      <c r="EG44" s="41">
        <v>10862</v>
      </c>
      <c r="EH44" s="118">
        <v>5944</v>
      </c>
      <c r="EI44" s="41">
        <v>13629</v>
      </c>
      <c r="EK44" s="43" t="s">
        <v>35</v>
      </c>
      <c r="EL44" s="41">
        <v>3467</v>
      </c>
      <c r="EM44" s="118">
        <v>3358</v>
      </c>
      <c r="EN44" s="41">
        <v>12300</v>
      </c>
      <c r="EP44" s="43" t="s">
        <v>35</v>
      </c>
      <c r="EQ44" s="41">
        <v>9111</v>
      </c>
      <c r="ER44" s="118">
        <v>6473</v>
      </c>
      <c r="ES44" s="41">
        <v>14024</v>
      </c>
      <c r="EU44" s="43" t="s">
        <v>35</v>
      </c>
      <c r="EV44" s="41">
        <v>6132</v>
      </c>
      <c r="EW44" s="118">
        <v>5871</v>
      </c>
      <c r="EX44" s="41">
        <v>14090</v>
      </c>
      <c r="EZ44" s="43" t="s">
        <v>35</v>
      </c>
      <c r="FA44" s="41">
        <v>5478</v>
      </c>
      <c r="FB44" s="118">
        <v>3232</v>
      </c>
      <c r="FC44" s="41">
        <v>9652</v>
      </c>
      <c r="FE44" s="43" t="s">
        <v>35</v>
      </c>
      <c r="FF44" s="41">
        <v>1080</v>
      </c>
      <c r="FG44" s="118">
        <v>493</v>
      </c>
      <c r="FH44" s="41">
        <v>1876</v>
      </c>
      <c r="FJ44" s="43" t="s">
        <v>35</v>
      </c>
      <c r="FK44" s="41">
        <v>71</v>
      </c>
      <c r="FL44" s="118">
        <v>56</v>
      </c>
      <c r="FM44" s="41">
        <v>381</v>
      </c>
    </row>
    <row r="45" spans="1:169" ht="15">
      <c r="A45" s="43" t="s">
        <v>36</v>
      </c>
      <c r="B45" s="117">
        <v>154411</v>
      </c>
      <c r="C45" s="118">
        <v>113496</v>
      </c>
      <c r="D45" s="119">
        <v>217166</v>
      </c>
      <c r="F45" s="43" t="s">
        <v>36</v>
      </c>
      <c r="G45" s="41">
        <v>605990</v>
      </c>
      <c r="H45" s="118">
        <v>403993</v>
      </c>
      <c r="I45" s="41">
        <v>673322</v>
      </c>
      <c r="K45" s="43" t="s">
        <v>36</v>
      </c>
      <c r="L45" s="41">
        <v>288632</v>
      </c>
      <c r="M45" s="118">
        <v>178344</v>
      </c>
      <c r="N45" s="41">
        <v>315622</v>
      </c>
      <c r="P45" s="43" t="s">
        <v>36</v>
      </c>
      <c r="Q45" s="41">
        <v>15993</v>
      </c>
      <c r="R45" s="118">
        <v>13484</v>
      </c>
      <c r="S45" s="41">
        <v>29918</v>
      </c>
      <c r="T45" s="6"/>
      <c r="U45" s="43" t="s">
        <v>36</v>
      </c>
      <c r="V45" s="41">
        <v>1430.1</v>
      </c>
      <c r="W45" s="118">
        <v>912.09999999999991</v>
      </c>
      <c r="X45" s="41">
        <v>1871.1</v>
      </c>
      <c r="Z45" s="43" t="s">
        <v>36</v>
      </c>
      <c r="AA45" s="41">
        <v>2043</v>
      </c>
      <c r="AB45" s="118">
        <v>1303</v>
      </c>
      <c r="AC45" s="41">
        <v>2673</v>
      </c>
      <c r="AE45" s="43" t="s">
        <v>36</v>
      </c>
      <c r="AF45" s="41">
        <v>13788</v>
      </c>
      <c r="AG45" s="118">
        <v>9269</v>
      </c>
      <c r="AH45" s="41">
        <v>14099</v>
      </c>
      <c r="AJ45" s="43" t="s">
        <v>36</v>
      </c>
      <c r="AK45" s="41">
        <v>1448</v>
      </c>
      <c r="AL45" s="118">
        <v>2863</v>
      </c>
      <c r="AM45" s="41">
        <v>6328</v>
      </c>
      <c r="AO45" s="43" t="s">
        <v>36</v>
      </c>
      <c r="AP45" s="41">
        <v>3186</v>
      </c>
      <c r="AQ45" s="118">
        <v>7491</v>
      </c>
      <c r="AR45" s="41">
        <v>16614</v>
      </c>
      <c r="AT45" s="43" t="s">
        <v>36</v>
      </c>
      <c r="AU45" s="41">
        <v>2735</v>
      </c>
      <c r="AV45" s="118">
        <v>3827</v>
      </c>
      <c r="AW45" s="41">
        <v>7962</v>
      </c>
      <c r="AY45" s="43" t="s">
        <v>36</v>
      </c>
      <c r="AZ45" s="41">
        <v>3148</v>
      </c>
      <c r="BA45" s="118">
        <v>7679</v>
      </c>
      <c r="BB45" s="41">
        <v>16942</v>
      </c>
      <c r="BD45" s="43" t="s">
        <v>36</v>
      </c>
      <c r="BE45" s="41">
        <v>3485</v>
      </c>
      <c r="BF45" s="118">
        <v>2236</v>
      </c>
      <c r="BG45" s="41">
        <v>3058</v>
      </c>
      <c r="BI45" s="43" t="s">
        <v>36</v>
      </c>
      <c r="BJ45" s="41">
        <v>10639</v>
      </c>
      <c r="BK45" s="118">
        <v>6495</v>
      </c>
      <c r="BL45" s="41">
        <v>12244</v>
      </c>
      <c r="BN45" s="43" t="s">
        <v>36</v>
      </c>
      <c r="BO45" s="41">
        <v>345</v>
      </c>
      <c r="BP45" s="118">
        <v>114</v>
      </c>
      <c r="BQ45" s="41">
        <v>220</v>
      </c>
      <c r="BS45" s="43" t="s">
        <v>36</v>
      </c>
      <c r="BT45" s="41">
        <v>726</v>
      </c>
      <c r="BU45" s="118">
        <v>481</v>
      </c>
      <c r="BV45" s="41">
        <v>1130</v>
      </c>
      <c r="BX45" s="43" t="s">
        <v>36</v>
      </c>
      <c r="BY45" s="41">
        <v>37731</v>
      </c>
      <c r="BZ45" s="118">
        <v>37672</v>
      </c>
      <c r="CA45" s="41">
        <v>91536</v>
      </c>
      <c r="CB45" s="30"/>
      <c r="CC45" s="43" t="s">
        <v>36</v>
      </c>
      <c r="CD45" s="41">
        <v>1514</v>
      </c>
      <c r="CE45" s="118">
        <v>2955</v>
      </c>
      <c r="CF45" s="41">
        <v>9228</v>
      </c>
      <c r="CG45" s="30"/>
      <c r="CH45" s="43" t="s">
        <v>36</v>
      </c>
      <c r="CI45" s="41">
        <v>73</v>
      </c>
      <c r="CJ45" s="118">
        <v>45</v>
      </c>
      <c r="CK45" s="41">
        <v>84</v>
      </c>
      <c r="CL45" s="30"/>
      <c r="CM45" s="43" t="s">
        <v>36</v>
      </c>
      <c r="CN45" s="41">
        <v>39</v>
      </c>
      <c r="CO45" s="118">
        <v>30</v>
      </c>
      <c r="CP45" s="41">
        <v>57</v>
      </c>
      <c r="CR45" s="43" t="s">
        <v>36</v>
      </c>
      <c r="CS45" s="41">
        <v>129</v>
      </c>
      <c r="CT45" s="118">
        <v>78</v>
      </c>
      <c r="CU45" s="41">
        <v>83</v>
      </c>
      <c r="CW45" s="43" t="s">
        <v>36</v>
      </c>
      <c r="CX45" s="41">
        <v>80</v>
      </c>
      <c r="CY45" s="118">
        <v>80</v>
      </c>
      <c r="CZ45" s="41">
        <v>92</v>
      </c>
      <c r="DB45" s="43" t="s">
        <v>36</v>
      </c>
      <c r="DC45" s="41">
        <v>2284</v>
      </c>
      <c r="DD45" s="118">
        <v>1622</v>
      </c>
      <c r="DE45" s="41">
        <v>2943</v>
      </c>
      <c r="DG45" s="43" t="s">
        <v>36</v>
      </c>
      <c r="DH45" s="41">
        <v>1422</v>
      </c>
      <c r="DI45" s="118">
        <v>2250</v>
      </c>
      <c r="DJ45" s="41">
        <v>5599</v>
      </c>
      <c r="DL45" s="43" t="s">
        <v>36</v>
      </c>
      <c r="DM45" s="41">
        <v>95</v>
      </c>
      <c r="DN45" s="118">
        <v>77</v>
      </c>
      <c r="DO45" s="41">
        <v>149</v>
      </c>
      <c r="DQ45" s="43" t="s">
        <v>36</v>
      </c>
      <c r="DR45" s="41">
        <v>11898</v>
      </c>
      <c r="DS45" s="118">
        <v>10822</v>
      </c>
      <c r="DT45" s="41">
        <v>21330</v>
      </c>
      <c r="DV45" s="43" t="s">
        <v>36</v>
      </c>
      <c r="DW45" s="41">
        <v>24353</v>
      </c>
      <c r="DX45" s="118">
        <v>20254</v>
      </c>
      <c r="DY45" s="41">
        <v>35396</v>
      </c>
      <c r="EA45" s="43" t="s">
        <v>36</v>
      </c>
      <c r="EB45" s="41">
        <v>7277</v>
      </c>
      <c r="EC45" s="118">
        <v>7089</v>
      </c>
      <c r="ED45" s="41">
        <v>16351</v>
      </c>
      <c r="EF45" s="43" t="s">
        <v>36</v>
      </c>
      <c r="EG45" s="41">
        <v>10123</v>
      </c>
      <c r="EH45" s="118">
        <v>6089</v>
      </c>
      <c r="EI45" s="41">
        <v>14098</v>
      </c>
      <c r="EK45" s="43" t="s">
        <v>36</v>
      </c>
      <c r="EL45" s="41">
        <v>3344</v>
      </c>
      <c r="EM45" s="118">
        <v>3647</v>
      </c>
      <c r="EN45" s="41">
        <v>12535</v>
      </c>
      <c r="EP45" s="43" t="s">
        <v>36</v>
      </c>
      <c r="EQ45" s="41">
        <v>8835</v>
      </c>
      <c r="ER45" s="118">
        <v>6958</v>
      </c>
      <c r="ES45" s="41">
        <v>15126</v>
      </c>
      <c r="EU45" s="43" t="s">
        <v>36</v>
      </c>
      <c r="EV45" s="41">
        <v>6037</v>
      </c>
      <c r="EW45" s="118">
        <v>6480</v>
      </c>
      <c r="EX45" s="41">
        <v>15340</v>
      </c>
      <c r="EZ45" s="43" t="s">
        <v>36</v>
      </c>
      <c r="FA45" s="41">
        <v>5026</v>
      </c>
      <c r="FB45" s="118">
        <v>3452</v>
      </c>
      <c r="FC45" s="41">
        <v>9794</v>
      </c>
      <c r="FE45" s="43" t="s">
        <v>36</v>
      </c>
      <c r="FF45" s="41">
        <v>1096</v>
      </c>
      <c r="FG45" s="118">
        <v>577</v>
      </c>
      <c r="FH45" s="41">
        <v>2317</v>
      </c>
      <c r="FJ45" s="43" t="s">
        <v>36</v>
      </c>
      <c r="FK45" s="41">
        <v>67</v>
      </c>
      <c r="FL45" s="118">
        <v>60</v>
      </c>
      <c r="FM45" s="41">
        <v>348</v>
      </c>
    </row>
    <row r="46" spans="1:169" ht="15">
      <c r="A46" s="147" t="s">
        <v>52</v>
      </c>
      <c r="B46" s="42">
        <f>SUM(B34:B45)</f>
        <v>2266802</v>
      </c>
      <c r="C46" s="42">
        <f>SUM(C34:C45)</f>
        <v>1545825</v>
      </c>
      <c r="D46" s="42">
        <f>SUM(D34:D45)</f>
        <v>2732030</v>
      </c>
      <c r="F46" s="62" t="str">
        <f>A46</f>
        <v>Totale</v>
      </c>
      <c r="G46" s="42">
        <f>SUM(G34:G45)</f>
        <v>7523752</v>
      </c>
      <c r="H46" s="42">
        <f t="shared" ref="H46:I46" si="0">SUM(H34:H45)</f>
        <v>5271590</v>
      </c>
      <c r="I46" s="42">
        <f t="shared" si="0"/>
        <v>9263653</v>
      </c>
      <c r="K46" s="62" t="str">
        <f>F46</f>
        <v>Totale</v>
      </c>
      <c r="L46" s="42">
        <f>SUM(L34:L45)</f>
        <v>4422459</v>
      </c>
      <c r="M46" s="42">
        <f>SUM(M34:M45)</f>
        <v>2562411</v>
      </c>
      <c r="N46" s="42">
        <f>SUM(N34:N45)</f>
        <v>4121871</v>
      </c>
      <c r="P46" s="62" t="str">
        <f>K46</f>
        <v>Totale</v>
      </c>
      <c r="Q46" s="42">
        <f>SUM(Q34:Q45)</f>
        <v>109348</v>
      </c>
      <c r="R46" s="42">
        <f>SUM(R34:R45)</f>
        <v>91710</v>
      </c>
      <c r="S46" s="42">
        <f>SUM(S34:S45)</f>
        <v>198168</v>
      </c>
      <c r="T46" s="112"/>
      <c r="U46" s="62" t="str">
        <f>P46</f>
        <v>Totale</v>
      </c>
      <c r="V46" s="42">
        <f>SUM(V34:V45)</f>
        <v>24339.699999999997</v>
      </c>
      <c r="W46" s="42">
        <f>SUM(W34:W45)</f>
        <v>14002.1</v>
      </c>
      <c r="X46" s="42">
        <f>SUM(X34:X45)</f>
        <v>30913.399999999991</v>
      </c>
      <c r="Z46" s="62" t="str">
        <f>P46</f>
        <v>Totale</v>
      </c>
      <c r="AA46" s="42">
        <f>SUM(AA34:AA45)</f>
        <v>34771</v>
      </c>
      <c r="AB46" s="42">
        <f>SUM(AB34:AB45)</f>
        <v>20003</v>
      </c>
      <c r="AC46" s="42">
        <f>SUM(AC34:AC45)</f>
        <v>44162</v>
      </c>
      <c r="AE46" s="62" t="str">
        <f>Z46</f>
        <v>Totale</v>
      </c>
      <c r="AF46" s="42">
        <f>SUM(AF34:AF45)</f>
        <v>102072</v>
      </c>
      <c r="AG46" s="42">
        <f>SUM(AG34:AG45)</f>
        <v>124487</v>
      </c>
      <c r="AH46" s="42">
        <f>SUM(AH34:AH45)</f>
        <v>309599</v>
      </c>
      <c r="AJ46" s="62" t="str">
        <f>AE46</f>
        <v>Totale</v>
      </c>
      <c r="AK46" s="42">
        <f>SUM(AK34:AK45)</f>
        <v>7649</v>
      </c>
      <c r="AL46" s="42">
        <f>SUM(AL34:AL45)</f>
        <v>25077</v>
      </c>
      <c r="AM46" s="42">
        <f>SUM(AM34:AM45)</f>
        <v>63483</v>
      </c>
      <c r="AO46" s="62" t="str">
        <f>AJ46</f>
        <v>Totale</v>
      </c>
      <c r="AP46" s="42">
        <f>SUM(AP34:AP45)</f>
        <v>16550</v>
      </c>
      <c r="AQ46" s="42">
        <f>SUM(AQ34:AQ45)</f>
        <v>60317</v>
      </c>
      <c r="AR46" s="42">
        <f>SUM(AR34:AR45)</f>
        <v>161467</v>
      </c>
      <c r="AT46" s="62" t="str">
        <f>AO46</f>
        <v>Totale</v>
      </c>
      <c r="AU46" s="42">
        <f>SUM(AU34:AU45)</f>
        <v>16546</v>
      </c>
      <c r="AV46" s="42">
        <f>SUM(AV34:AV45)</f>
        <v>32003</v>
      </c>
      <c r="AW46" s="42">
        <f>SUM(AW34:AW45)</f>
        <v>76040</v>
      </c>
      <c r="AY46" s="62" t="str">
        <f>AT46</f>
        <v>Totale</v>
      </c>
      <c r="AZ46" s="42">
        <f>SUM(AZ34:AZ45)</f>
        <v>14234</v>
      </c>
      <c r="BA46" s="42">
        <f>SUM(BA34:BA45)</f>
        <v>65521</v>
      </c>
      <c r="BB46" s="42">
        <f>SUM(BB34:BB45)</f>
        <v>178134</v>
      </c>
      <c r="BD46" s="62" t="str">
        <f>AY46</f>
        <v>Totale</v>
      </c>
      <c r="BE46" s="42">
        <f>SUM(BE34:BE45)</f>
        <v>26724</v>
      </c>
      <c r="BF46" s="42">
        <f>SUM(BF34:BF45)</f>
        <v>17357</v>
      </c>
      <c r="BG46" s="42">
        <f>SUM(BG34:BG45)</f>
        <v>23681</v>
      </c>
      <c r="BI46" s="62" t="s">
        <v>52</v>
      </c>
      <c r="BJ46" s="42">
        <f>SUM(BJ34:BJ45)</f>
        <v>126472</v>
      </c>
      <c r="BK46" s="42">
        <f>SUM(BK34:BK45)</f>
        <v>77709</v>
      </c>
      <c r="BL46" s="42">
        <f>SUM(BL34:BL45)</f>
        <v>148691</v>
      </c>
      <c r="BN46" s="62" t="str">
        <f>BI46</f>
        <v>Totale</v>
      </c>
      <c r="BO46" s="42">
        <f>SUM(BO34:BO45)</f>
        <v>16790</v>
      </c>
      <c r="BP46" s="42">
        <f>SUM(BP34:BP45)</f>
        <v>5497</v>
      </c>
      <c r="BQ46" s="42">
        <f>SUM(BQ34:BQ45)</f>
        <v>9517</v>
      </c>
      <c r="BS46" s="62" t="str">
        <f>BN46</f>
        <v>Totale</v>
      </c>
      <c r="BT46" s="42">
        <f>SUM(BT34:BT45)</f>
        <v>6337</v>
      </c>
      <c r="BU46" s="42">
        <f>SUM(BU34:BU45)</f>
        <v>4679</v>
      </c>
      <c r="BV46" s="42">
        <f>SUM(BV34:BV45)</f>
        <v>8988</v>
      </c>
      <c r="BX46" s="62" t="str">
        <f>BS46</f>
        <v>Totale</v>
      </c>
      <c r="BY46" s="118">
        <f>SUM(BY34:BY45)</f>
        <v>373872</v>
      </c>
      <c r="BZ46" s="118">
        <f>SUM(BZ34:BZ45)</f>
        <v>331268</v>
      </c>
      <c r="CA46" s="118">
        <f>SUM(CA34:CA45)</f>
        <v>897817</v>
      </c>
      <c r="CB46" s="30"/>
      <c r="CC46" s="62" t="str">
        <f>BX46</f>
        <v>Totale</v>
      </c>
      <c r="CD46" s="118">
        <f>SUM(CD34:CD45)</f>
        <v>12438</v>
      </c>
      <c r="CE46" s="118">
        <f>SUM(CE34:CE45)</f>
        <v>30761</v>
      </c>
      <c r="CF46" s="118">
        <f>SUM(CF34:CF45)</f>
        <v>105978</v>
      </c>
      <c r="CG46" s="30"/>
      <c r="CH46" s="62" t="str">
        <f>CC46</f>
        <v>Totale</v>
      </c>
      <c r="CI46" s="118">
        <f>SUM(CI34:CI45)</f>
        <v>1952</v>
      </c>
      <c r="CJ46" s="118">
        <f>SUM(CJ34:CJ45)</f>
        <v>5779</v>
      </c>
      <c r="CK46" s="118">
        <f>SUM(CK34:CK45)</f>
        <v>2711</v>
      </c>
      <c r="CL46" s="30"/>
      <c r="CM46" s="62" t="str">
        <f>CH46</f>
        <v>Totale</v>
      </c>
      <c r="CN46" s="118">
        <f>SUM(CN34:CN45)</f>
        <v>501</v>
      </c>
      <c r="CO46" s="118">
        <f>SUM(CO34:CO45)</f>
        <v>360</v>
      </c>
      <c r="CP46" s="118">
        <f>SUM(CP34:CP45)</f>
        <v>673</v>
      </c>
      <c r="CR46" s="62" t="str">
        <f>CM46</f>
        <v>Totale</v>
      </c>
      <c r="CS46" s="42">
        <f>SUM(CS34:CS45)</f>
        <v>1430</v>
      </c>
      <c r="CT46" s="42">
        <f t="shared" ref="CT46:CU46" si="1">SUM(CT34:CT45)</f>
        <v>827</v>
      </c>
      <c r="CU46" s="42">
        <f t="shared" si="1"/>
        <v>1021</v>
      </c>
      <c r="CW46" s="62" t="str">
        <f>CR46</f>
        <v>Totale</v>
      </c>
      <c r="CX46" s="42">
        <f>SUM(CX34:CX45)</f>
        <v>1041</v>
      </c>
      <c r="CY46" s="42">
        <f t="shared" ref="CY46:CZ46" si="2">SUM(CY34:CY45)</f>
        <v>1053</v>
      </c>
      <c r="CZ46" s="42">
        <f t="shared" si="2"/>
        <v>1090</v>
      </c>
      <c r="DB46" s="62" t="str">
        <f>CW46</f>
        <v>Totale</v>
      </c>
      <c r="DC46" s="42">
        <f>SUM(DC34:DC45)</f>
        <v>24527</v>
      </c>
      <c r="DD46" s="42">
        <f t="shared" ref="DD46:DE46" si="3">SUM(DD34:DD45)</f>
        <v>20007</v>
      </c>
      <c r="DE46" s="42">
        <f t="shared" si="3"/>
        <v>36986</v>
      </c>
      <c r="DG46" s="62" t="str">
        <f>DB46</f>
        <v>Totale</v>
      </c>
      <c r="DH46" s="42">
        <f>SUM(DH34:DH45)</f>
        <v>9372</v>
      </c>
      <c r="DI46" s="42">
        <f t="shared" ref="DI46:DJ46" si="4">SUM(DI34:DI45)</f>
        <v>19719</v>
      </c>
      <c r="DJ46" s="42">
        <f t="shared" si="4"/>
        <v>60549</v>
      </c>
      <c r="DL46" s="62" t="str">
        <f>DG46</f>
        <v>Totale</v>
      </c>
      <c r="DM46" s="42">
        <f>SUM(DM34:DM45)</f>
        <v>1128</v>
      </c>
      <c r="DN46" s="42">
        <f t="shared" ref="DN46:DO46" si="5">SUM(DN34:DN45)</f>
        <v>868</v>
      </c>
      <c r="DO46" s="42">
        <f t="shared" si="5"/>
        <v>1708</v>
      </c>
      <c r="DQ46" s="62" t="str">
        <f>DL46</f>
        <v>Totale</v>
      </c>
      <c r="DR46" s="42">
        <f>SUM(DR34:DR45)</f>
        <v>177923</v>
      </c>
      <c r="DS46" s="42">
        <f t="shared" ref="DS46:DT46" si="6">SUM(DS34:DS45)</f>
        <v>140799</v>
      </c>
      <c r="DT46" s="42">
        <f t="shared" si="6"/>
        <v>274894</v>
      </c>
      <c r="DV46" s="62" t="str">
        <f>DQ46</f>
        <v>Totale</v>
      </c>
      <c r="DW46" s="42">
        <f>SUM(DW34:DW45)</f>
        <v>488007</v>
      </c>
      <c r="DX46" s="42">
        <f t="shared" ref="DX46:DY46" si="7">SUM(DX34:DX45)</f>
        <v>367222</v>
      </c>
      <c r="DY46" s="42">
        <f t="shared" si="7"/>
        <v>623719</v>
      </c>
      <c r="EA46" s="62" t="str">
        <f>DV46</f>
        <v>Totale</v>
      </c>
      <c r="EB46" s="42">
        <f>SUM(EB34:EB45)</f>
        <v>68831</v>
      </c>
      <c r="EC46" s="42">
        <f t="shared" ref="EC46:ED46" si="8">SUM(EC34:EC45)</f>
        <v>64298</v>
      </c>
      <c r="ED46" s="42">
        <f t="shared" si="8"/>
        <v>157848</v>
      </c>
      <c r="EF46" s="62" t="str">
        <f>EA46</f>
        <v>Totale</v>
      </c>
      <c r="EG46" s="42">
        <f>SUM(EG34:EG45)</f>
        <v>131663</v>
      </c>
      <c r="EH46" s="42">
        <f t="shared" ref="EH46:EI46" si="9">SUM(EH34:EH45)</f>
        <v>64982</v>
      </c>
      <c r="EI46" s="42">
        <f t="shared" si="9"/>
        <v>153813</v>
      </c>
      <c r="EK46" s="62" t="str">
        <f>EF46</f>
        <v>Totale</v>
      </c>
      <c r="EL46" s="42">
        <f>SUM(EL34:EL45)</f>
        <v>43338</v>
      </c>
      <c r="EM46" s="42">
        <f t="shared" ref="EM46:EN46" si="10">SUM(EM34:EM45)</f>
        <v>45550</v>
      </c>
      <c r="EN46" s="42">
        <f t="shared" si="10"/>
        <v>155114</v>
      </c>
      <c r="EP46" s="62" t="str">
        <f>EK46</f>
        <v>Totale</v>
      </c>
      <c r="EQ46" s="42">
        <f>SUM(EQ34:EQ45)</f>
        <v>68552</v>
      </c>
      <c r="ER46" s="42">
        <f t="shared" ref="ER46:ES46" si="11">SUM(ER34:ER45)</f>
        <v>56731</v>
      </c>
      <c r="ES46" s="42">
        <f t="shared" si="11"/>
        <v>140428</v>
      </c>
      <c r="EU46" s="62" t="str">
        <f>EP46</f>
        <v>Totale</v>
      </c>
      <c r="EV46" s="42">
        <f>SUM(EV34:EV45)</f>
        <v>52531</v>
      </c>
      <c r="EW46" s="42">
        <f t="shared" ref="EW46:EX46" si="12">SUM(EW34:EW45)</f>
        <v>52150</v>
      </c>
      <c r="EX46" s="42">
        <f t="shared" si="12"/>
        <v>150425</v>
      </c>
      <c r="EZ46" s="62" t="str">
        <f>EU46</f>
        <v>Totale</v>
      </c>
      <c r="FA46" s="42">
        <f>SUM(FA34:FA45)</f>
        <v>53147</v>
      </c>
      <c r="FB46" s="42">
        <f t="shared" ref="FB46:FC46" si="13">SUM(FB34:FB45)</f>
        <v>42274</v>
      </c>
      <c r="FC46" s="42">
        <f t="shared" si="13"/>
        <v>118923</v>
      </c>
      <c r="FE46" s="62" t="str">
        <f>EZ46</f>
        <v>Totale</v>
      </c>
      <c r="FF46" s="42">
        <f>SUM(FF34:FF45)</f>
        <v>11946</v>
      </c>
      <c r="FG46" s="42">
        <f t="shared" ref="FG46:FH46" si="14">SUM(FG34:FG45)</f>
        <v>5049</v>
      </c>
      <c r="FH46" s="42">
        <f t="shared" si="14"/>
        <v>19932</v>
      </c>
      <c r="FJ46" s="62" t="str">
        <f>FE46</f>
        <v>Totale</v>
      </c>
      <c r="FK46" s="42">
        <f>SUM(FK34:FK45)</f>
        <v>755</v>
      </c>
      <c r="FL46" s="42">
        <f t="shared" ref="FL46:FM46" si="15">SUM(FL34:FL45)</f>
        <v>584</v>
      </c>
      <c r="FM46" s="42">
        <f t="shared" si="15"/>
        <v>3254</v>
      </c>
    </row>
    <row r="47" spans="1:169" s="30" customFormat="1" ht="15">
      <c r="B47" s="179"/>
      <c r="C47" s="170"/>
      <c r="D47" s="170"/>
      <c r="G47" s="180"/>
      <c r="H47" s="170"/>
      <c r="I47" s="170"/>
      <c r="L47" s="180"/>
      <c r="M47" s="170"/>
      <c r="Q47" s="180"/>
      <c r="R47" s="170"/>
      <c r="U47" s="184" t="s">
        <v>227</v>
      </c>
      <c r="V47" s="180"/>
      <c r="W47" s="170"/>
      <c r="AA47" s="180"/>
      <c r="AB47" s="170"/>
      <c r="AE47" s="184" t="s">
        <v>229</v>
      </c>
      <c r="AF47" s="185" t="s">
        <v>164</v>
      </c>
      <c r="AG47" s="170"/>
      <c r="AK47" s="180"/>
      <c r="AL47" s="170"/>
      <c r="AP47" s="180"/>
      <c r="AQ47" s="170"/>
      <c r="AU47" s="180"/>
      <c r="AV47" s="170"/>
      <c r="AZ47" s="180"/>
      <c r="BA47" s="170"/>
      <c r="BE47" s="180"/>
      <c r="BF47" s="170"/>
      <c r="BJ47" s="180"/>
      <c r="BN47" s="170"/>
      <c r="BO47" s="180"/>
      <c r="BP47" s="170"/>
      <c r="BS47" s="184" t="s">
        <v>227</v>
      </c>
      <c r="BT47" s="180"/>
      <c r="BU47" s="170"/>
      <c r="BY47" s="180"/>
      <c r="BZ47" s="170"/>
      <c r="CD47" s="180"/>
      <c r="CE47" s="170"/>
      <c r="CI47" s="180"/>
      <c r="CJ47" s="170"/>
      <c r="CN47" s="180"/>
      <c r="CO47" s="170"/>
      <c r="CS47" s="180"/>
      <c r="CT47" s="170"/>
      <c r="CX47" s="180"/>
      <c r="CY47" s="170"/>
      <c r="DC47" s="180"/>
      <c r="DD47" s="170"/>
      <c r="DH47" s="180"/>
      <c r="DI47" s="170"/>
      <c r="DM47" s="180"/>
      <c r="DN47" s="170"/>
      <c r="DR47" s="180"/>
      <c r="DS47" s="170"/>
      <c r="DW47" s="180"/>
      <c r="DX47" s="170"/>
      <c r="EB47" s="180"/>
      <c r="EC47" s="170"/>
      <c r="EG47" s="180"/>
      <c r="EH47" s="170"/>
      <c r="EL47" s="180"/>
      <c r="EM47" s="170"/>
      <c r="EQ47" s="180"/>
      <c r="ER47" s="170"/>
      <c r="EV47" s="180"/>
      <c r="EW47" s="170"/>
      <c r="FA47" s="180"/>
      <c r="FB47" s="170"/>
      <c r="FF47" s="180"/>
      <c r="FG47" s="170"/>
      <c r="FK47" s="180"/>
      <c r="FL47" s="170"/>
    </row>
    <row r="48" spans="1:169" ht="15">
      <c r="A48" s="62">
        <v>2015</v>
      </c>
      <c r="B48" s="63" t="s">
        <v>22</v>
      </c>
      <c r="C48" s="63" t="s">
        <v>23</v>
      </c>
      <c r="D48" s="63" t="s">
        <v>24</v>
      </c>
      <c r="F48" s="62">
        <v>2015</v>
      </c>
      <c r="G48" s="63" t="s">
        <v>22</v>
      </c>
      <c r="H48" s="63" t="s">
        <v>23</v>
      </c>
      <c r="I48" s="63" t="s">
        <v>24</v>
      </c>
      <c r="K48" s="62">
        <v>2015</v>
      </c>
      <c r="L48" s="63" t="s">
        <v>22</v>
      </c>
      <c r="M48" s="63" t="s">
        <v>23</v>
      </c>
      <c r="N48" s="63" t="s">
        <v>24</v>
      </c>
      <c r="P48" s="62">
        <v>2015</v>
      </c>
      <c r="Q48" s="63" t="s">
        <v>22</v>
      </c>
      <c r="R48" s="63" t="s">
        <v>23</v>
      </c>
      <c r="S48" s="63" t="s">
        <v>24</v>
      </c>
      <c r="T48" s="186"/>
      <c r="U48" s="62">
        <v>2015</v>
      </c>
      <c r="V48" s="63" t="s">
        <v>22</v>
      </c>
      <c r="W48" s="63" t="s">
        <v>23</v>
      </c>
      <c r="X48" s="63" t="s">
        <v>24</v>
      </c>
      <c r="Z48" s="62">
        <f>P48</f>
        <v>2015</v>
      </c>
      <c r="AA48" s="63" t="s">
        <v>22</v>
      </c>
      <c r="AB48" s="63" t="s">
        <v>23</v>
      </c>
      <c r="AC48" s="63" t="s">
        <v>24</v>
      </c>
      <c r="AE48" s="62">
        <v>2015</v>
      </c>
      <c r="AF48" s="63" t="s">
        <v>22</v>
      </c>
      <c r="AG48" s="63" t="s">
        <v>23</v>
      </c>
      <c r="AH48" s="63" t="s">
        <v>24</v>
      </c>
      <c r="AJ48" s="62">
        <v>2015</v>
      </c>
      <c r="AK48" s="63" t="s">
        <v>22</v>
      </c>
      <c r="AL48" s="63" t="s">
        <v>23</v>
      </c>
      <c r="AM48" s="63" t="s">
        <v>24</v>
      </c>
      <c r="AO48" s="62">
        <v>2015</v>
      </c>
      <c r="AP48" s="63" t="s">
        <v>22</v>
      </c>
      <c r="AQ48" s="63" t="s">
        <v>23</v>
      </c>
      <c r="AR48" s="63" t="s">
        <v>24</v>
      </c>
      <c r="AT48" s="62">
        <v>2015</v>
      </c>
      <c r="AU48" s="63" t="s">
        <v>22</v>
      </c>
      <c r="AV48" s="63" t="s">
        <v>23</v>
      </c>
      <c r="AW48" s="63" t="s">
        <v>24</v>
      </c>
      <c r="AY48" s="62">
        <v>2015</v>
      </c>
      <c r="AZ48" s="63" t="s">
        <v>22</v>
      </c>
      <c r="BA48" s="63" t="s">
        <v>23</v>
      </c>
      <c r="BB48" s="63" t="s">
        <v>24</v>
      </c>
      <c r="BD48" s="62">
        <v>2015</v>
      </c>
      <c r="BE48" s="63" t="s">
        <v>22</v>
      </c>
      <c r="BF48" s="63" t="s">
        <v>23</v>
      </c>
      <c r="BG48" s="63" t="s">
        <v>24</v>
      </c>
      <c r="BI48" s="62">
        <v>2015</v>
      </c>
      <c r="BJ48" s="63" t="s">
        <v>22</v>
      </c>
      <c r="BK48" s="63" t="s">
        <v>23</v>
      </c>
      <c r="BL48" s="63" t="s">
        <v>24</v>
      </c>
      <c r="BN48" s="62">
        <v>2015</v>
      </c>
      <c r="BO48" s="63" t="s">
        <v>22</v>
      </c>
      <c r="BP48" s="63" t="s">
        <v>23</v>
      </c>
      <c r="BQ48" s="63" t="s">
        <v>24</v>
      </c>
      <c r="BS48" s="62">
        <v>2015</v>
      </c>
      <c r="BT48" s="63" t="s">
        <v>22</v>
      </c>
      <c r="BU48" s="63" t="s">
        <v>23</v>
      </c>
      <c r="BV48" s="63" t="s">
        <v>24</v>
      </c>
      <c r="BX48" s="62">
        <v>2015</v>
      </c>
      <c r="BY48" s="63" t="s">
        <v>22</v>
      </c>
      <c r="BZ48" s="63" t="s">
        <v>23</v>
      </c>
      <c r="CA48" s="63" t="s">
        <v>24</v>
      </c>
      <c r="CB48" s="30"/>
      <c r="CC48" s="62">
        <f>BX48</f>
        <v>2015</v>
      </c>
      <c r="CD48" s="63" t="s">
        <v>22</v>
      </c>
      <c r="CE48" s="63" t="s">
        <v>23</v>
      </c>
      <c r="CF48" s="63" t="s">
        <v>24</v>
      </c>
      <c r="CG48" s="30"/>
      <c r="CH48" s="62">
        <f>CC48</f>
        <v>2015</v>
      </c>
      <c r="CI48" s="63" t="s">
        <v>22</v>
      </c>
      <c r="CJ48" s="63" t="s">
        <v>23</v>
      </c>
      <c r="CK48" s="63" t="s">
        <v>24</v>
      </c>
      <c r="CL48" s="30"/>
      <c r="CM48" s="62">
        <f>CH48</f>
        <v>2015</v>
      </c>
      <c r="CN48" s="63" t="s">
        <v>22</v>
      </c>
      <c r="CO48" s="63" t="s">
        <v>23</v>
      </c>
      <c r="CP48" s="63" t="s">
        <v>24</v>
      </c>
      <c r="CR48" s="62">
        <v>2015</v>
      </c>
      <c r="CS48" s="63" t="s">
        <v>22</v>
      </c>
      <c r="CT48" s="63" t="s">
        <v>23</v>
      </c>
      <c r="CU48" s="63" t="s">
        <v>24</v>
      </c>
      <c r="CW48" s="62">
        <v>2015</v>
      </c>
      <c r="CX48" s="63" t="s">
        <v>22</v>
      </c>
      <c r="CY48" s="63" t="s">
        <v>23</v>
      </c>
      <c r="CZ48" s="63" t="s">
        <v>24</v>
      </c>
      <c r="DB48" s="62">
        <v>2015</v>
      </c>
      <c r="DC48" s="63" t="s">
        <v>22</v>
      </c>
      <c r="DD48" s="63" t="s">
        <v>23</v>
      </c>
      <c r="DE48" s="63" t="s">
        <v>24</v>
      </c>
      <c r="DG48" s="62">
        <v>2015</v>
      </c>
      <c r="DH48" s="63" t="s">
        <v>22</v>
      </c>
      <c r="DI48" s="63" t="s">
        <v>23</v>
      </c>
      <c r="DJ48" s="63" t="s">
        <v>24</v>
      </c>
      <c r="DL48" s="62">
        <v>2015</v>
      </c>
      <c r="DM48" s="63" t="s">
        <v>22</v>
      </c>
      <c r="DN48" s="63" t="s">
        <v>23</v>
      </c>
      <c r="DO48" s="63" t="s">
        <v>24</v>
      </c>
      <c r="DQ48" s="62">
        <v>2015</v>
      </c>
      <c r="DR48" s="63" t="s">
        <v>22</v>
      </c>
      <c r="DS48" s="63" t="s">
        <v>23</v>
      </c>
      <c r="DT48" s="63" t="s">
        <v>24</v>
      </c>
      <c r="DV48" s="62">
        <v>2015</v>
      </c>
      <c r="DW48" s="63" t="s">
        <v>22</v>
      </c>
      <c r="DX48" s="63" t="s">
        <v>23</v>
      </c>
      <c r="DY48" s="63" t="s">
        <v>24</v>
      </c>
      <c r="EA48" s="62">
        <v>2015</v>
      </c>
      <c r="EB48" s="63" t="s">
        <v>22</v>
      </c>
      <c r="EC48" s="63" t="s">
        <v>23</v>
      </c>
      <c r="ED48" s="63" t="s">
        <v>24</v>
      </c>
      <c r="EF48" s="62">
        <v>2015</v>
      </c>
      <c r="EG48" s="63" t="s">
        <v>22</v>
      </c>
      <c r="EH48" s="63" t="s">
        <v>23</v>
      </c>
      <c r="EI48" s="63" t="s">
        <v>24</v>
      </c>
      <c r="EK48" s="62">
        <v>2015</v>
      </c>
      <c r="EL48" s="63" t="s">
        <v>22</v>
      </c>
      <c r="EM48" s="63" t="s">
        <v>23</v>
      </c>
      <c r="EN48" s="63" t="s">
        <v>24</v>
      </c>
      <c r="EP48" s="62">
        <v>2015</v>
      </c>
      <c r="EQ48" s="63" t="s">
        <v>22</v>
      </c>
      <c r="ER48" s="63" t="s">
        <v>23</v>
      </c>
      <c r="ES48" s="63" t="s">
        <v>24</v>
      </c>
      <c r="EU48" s="62">
        <v>2015</v>
      </c>
      <c r="EV48" s="63" t="s">
        <v>22</v>
      </c>
      <c r="EW48" s="63" t="s">
        <v>23</v>
      </c>
      <c r="EX48" s="63" t="s">
        <v>24</v>
      </c>
      <c r="EZ48" s="62">
        <v>2015</v>
      </c>
      <c r="FA48" s="63" t="s">
        <v>22</v>
      </c>
      <c r="FB48" s="63" t="s">
        <v>23</v>
      </c>
      <c r="FC48" s="63" t="s">
        <v>24</v>
      </c>
      <c r="FE48" s="62">
        <v>2015</v>
      </c>
      <c r="FF48" s="63" t="s">
        <v>22</v>
      </c>
      <c r="FG48" s="63" t="s">
        <v>23</v>
      </c>
      <c r="FH48" s="63" t="s">
        <v>24</v>
      </c>
      <c r="FJ48" s="62">
        <v>2015</v>
      </c>
      <c r="FK48" s="63" t="s">
        <v>22</v>
      </c>
      <c r="FL48" s="63" t="s">
        <v>23</v>
      </c>
      <c r="FM48" s="63" t="s">
        <v>24</v>
      </c>
    </row>
    <row r="49" spans="1:169" ht="15">
      <c r="A49" s="43" t="s">
        <v>25</v>
      </c>
      <c r="B49" s="142">
        <v>110558</v>
      </c>
      <c r="C49" s="118">
        <v>82448</v>
      </c>
      <c r="D49" s="143">
        <v>159452</v>
      </c>
      <c r="F49" s="43" t="s">
        <v>25</v>
      </c>
      <c r="G49" s="41">
        <v>488373</v>
      </c>
      <c r="H49" s="118">
        <v>331676</v>
      </c>
      <c r="I49" s="41">
        <v>624616</v>
      </c>
      <c r="K49" s="43" t="s">
        <v>25</v>
      </c>
      <c r="L49" s="41">
        <v>273350</v>
      </c>
      <c r="M49" s="118">
        <v>179940</v>
      </c>
      <c r="N49" s="41">
        <v>324699</v>
      </c>
      <c r="P49" s="43" t="s">
        <v>25</v>
      </c>
      <c r="Q49" s="41">
        <v>7761</v>
      </c>
      <c r="R49" s="118">
        <v>8185</v>
      </c>
      <c r="S49" s="41">
        <v>15501</v>
      </c>
      <c r="T49" s="6"/>
      <c r="U49" s="43" t="s">
        <v>25</v>
      </c>
      <c r="V49" s="41">
        <v>3574.2</v>
      </c>
      <c r="W49" s="118">
        <v>1973.9999999999998</v>
      </c>
      <c r="X49" s="41">
        <v>5462.0999999999995</v>
      </c>
      <c r="Z49" s="43" t="s">
        <v>25</v>
      </c>
      <c r="AA49" s="41">
        <v>4739</v>
      </c>
      <c r="AB49" s="118">
        <v>2769</v>
      </c>
      <c r="AC49" s="41">
        <v>4826</v>
      </c>
      <c r="AE49" s="43" t="s">
        <v>25</v>
      </c>
      <c r="AF49" s="41">
        <v>1509</v>
      </c>
      <c r="AG49" s="118">
        <v>1414</v>
      </c>
      <c r="AH49" s="41">
        <v>2692</v>
      </c>
      <c r="AJ49" s="43" t="s">
        <v>25</v>
      </c>
      <c r="AK49" s="41">
        <v>1336</v>
      </c>
      <c r="AL49" s="118">
        <v>2784</v>
      </c>
      <c r="AM49" s="41">
        <v>6081</v>
      </c>
      <c r="AO49" s="43" t="s">
        <v>25</v>
      </c>
      <c r="AP49" s="41">
        <v>2882</v>
      </c>
      <c r="AQ49" s="118">
        <v>7383</v>
      </c>
      <c r="AR49" s="41">
        <v>16025</v>
      </c>
      <c r="AT49" s="43" t="s">
        <v>25</v>
      </c>
      <c r="AU49" s="41">
        <v>2535</v>
      </c>
      <c r="AV49" s="118">
        <v>3705</v>
      </c>
      <c r="AW49" s="41">
        <v>7788</v>
      </c>
      <c r="AY49" s="43" t="s">
        <v>25</v>
      </c>
      <c r="AZ49" s="41">
        <v>2587</v>
      </c>
      <c r="BA49" s="118">
        <v>7480</v>
      </c>
      <c r="BB49" s="41">
        <v>16182</v>
      </c>
      <c r="BD49" s="43" t="s">
        <v>25</v>
      </c>
      <c r="BE49" s="41">
        <v>3335</v>
      </c>
      <c r="BF49" s="118">
        <v>2295</v>
      </c>
      <c r="BG49" s="41">
        <v>3439</v>
      </c>
      <c r="BI49" s="43" t="s">
        <v>25</v>
      </c>
      <c r="BJ49" s="41">
        <v>11496</v>
      </c>
      <c r="BK49" s="118">
        <v>7582</v>
      </c>
      <c r="BL49" s="41">
        <v>14906</v>
      </c>
      <c r="BM49" s="115"/>
      <c r="BN49" s="43" t="s">
        <v>25</v>
      </c>
      <c r="BO49" s="41">
        <v>203</v>
      </c>
      <c r="BP49" s="118">
        <v>54</v>
      </c>
      <c r="BQ49" s="41">
        <v>66</v>
      </c>
      <c r="BS49" s="43" t="s">
        <v>25</v>
      </c>
      <c r="BT49" s="41">
        <v>603</v>
      </c>
      <c r="BU49" s="118">
        <v>493</v>
      </c>
      <c r="BV49" s="41">
        <v>942</v>
      </c>
      <c r="BX49" s="43" t="s">
        <v>25</v>
      </c>
      <c r="BY49" s="41">
        <f>30146</f>
        <v>30146</v>
      </c>
      <c r="BZ49" s="118">
        <f>33449</f>
        <v>33449</v>
      </c>
      <c r="CA49" s="41">
        <f>85004</f>
        <v>85004</v>
      </c>
      <c r="CB49" s="30"/>
      <c r="CC49" s="43" t="s">
        <v>25</v>
      </c>
      <c r="CD49" s="41">
        <f>1363</f>
        <v>1363</v>
      </c>
      <c r="CE49" s="118">
        <f>2460</f>
        <v>2460</v>
      </c>
      <c r="CF49" s="41">
        <f>9692</f>
        <v>9692</v>
      </c>
      <c r="CG49" s="30"/>
      <c r="CH49" s="43" t="s">
        <v>25</v>
      </c>
      <c r="CI49" s="41">
        <v>380</v>
      </c>
      <c r="CJ49" s="118">
        <v>559</v>
      </c>
      <c r="CK49" s="41">
        <v>151</v>
      </c>
      <c r="CL49" s="30"/>
      <c r="CM49" s="43" t="s">
        <v>25</v>
      </c>
      <c r="CN49" s="41">
        <v>38</v>
      </c>
      <c r="CO49" s="118">
        <v>30</v>
      </c>
      <c r="CP49" s="41">
        <v>57</v>
      </c>
      <c r="CR49" s="43" t="s">
        <v>25</v>
      </c>
      <c r="CS49" s="140">
        <v>129</v>
      </c>
      <c r="CT49" s="141">
        <v>65</v>
      </c>
      <c r="CU49" s="140">
        <v>118</v>
      </c>
      <c r="CW49" s="43" t="s">
        <v>25</v>
      </c>
      <c r="CX49" s="140">
        <v>75</v>
      </c>
      <c r="CY49" s="141">
        <v>59</v>
      </c>
      <c r="CZ49" s="140">
        <v>112</v>
      </c>
      <c r="DB49" s="43" t="s">
        <v>25</v>
      </c>
      <c r="DC49" s="140">
        <v>2140</v>
      </c>
      <c r="DD49" s="141">
        <v>1579</v>
      </c>
      <c r="DE49" s="140">
        <v>2947</v>
      </c>
      <c r="DG49" s="43" t="s">
        <v>25</v>
      </c>
      <c r="DH49" s="140">
        <v>1198</v>
      </c>
      <c r="DI49" s="141">
        <v>2198</v>
      </c>
      <c r="DJ49" s="140">
        <v>5605</v>
      </c>
      <c r="DL49" s="43" t="s">
        <v>25</v>
      </c>
      <c r="DM49" s="140">
        <v>75</v>
      </c>
      <c r="DN49" s="141">
        <v>64</v>
      </c>
      <c r="DO49" s="140">
        <v>135</v>
      </c>
      <c r="DQ49" s="43" t="s">
        <v>25</v>
      </c>
      <c r="DR49" s="140">
        <v>8885</v>
      </c>
      <c r="DS49" s="141">
        <v>8247</v>
      </c>
      <c r="DT49" s="140">
        <v>16418</v>
      </c>
      <c r="DV49" s="43" t="s">
        <v>25</v>
      </c>
      <c r="DW49" s="140">
        <v>28405</v>
      </c>
      <c r="DX49" s="141">
        <v>23451</v>
      </c>
      <c r="DY49" s="140">
        <v>40948</v>
      </c>
      <c r="EA49" s="43" t="s">
        <v>25</v>
      </c>
      <c r="EB49" s="140">
        <v>6978</v>
      </c>
      <c r="EC49" s="141">
        <v>6888</v>
      </c>
      <c r="ED49" s="140">
        <v>15521</v>
      </c>
      <c r="EF49" s="43" t="s">
        <v>25</v>
      </c>
      <c r="EG49" s="140">
        <v>10874</v>
      </c>
      <c r="EH49" s="141">
        <v>6519</v>
      </c>
      <c r="EI49" s="140">
        <v>14697</v>
      </c>
      <c r="EK49" s="43" t="s">
        <v>25</v>
      </c>
      <c r="EL49" s="140">
        <v>6617</v>
      </c>
      <c r="EM49" s="141">
        <v>7001</v>
      </c>
      <c r="EN49" s="140">
        <v>16792</v>
      </c>
      <c r="EP49" s="43" t="s">
        <v>25</v>
      </c>
      <c r="EQ49" s="140">
        <v>6436</v>
      </c>
      <c r="ER49" s="141">
        <v>3743</v>
      </c>
      <c r="ES49" s="140">
        <v>10880</v>
      </c>
      <c r="EU49" s="43" t="s">
        <v>25</v>
      </c>
      <c r="EV49" s="140">
        <v>3502</v>
      </c>
      <c r="EW49" s="141">
        <v>3137</v>
      </c>
      <c r="EX49" s="140">
        <v>11033</v>
      </c>
      <c r="EZ49" s="43" t="s">
        <v>25</v>
      </c>
      <c r="FA49" s="140">
        <v>8411</v>
      </c>
      <c r="FB49" s="141">
        <v>6450</v>
      </c>
      <c r="FC49" s="140">
        <v>13828</v>
      </c>
      <c r="FE49" s="43" t="s">
        <v>25</v>
      </c>
      <c r="FF49" s="140">
        <v>1066</v>
      </c>
      <c r="FG49" s="141">
        <v>472</v>
      </c>
      <c r="FH49" s="140">
        <v>2313</v>
      </c>
      <c r="FJ49" s="43" t="s">
        <v>25</v>
      </c>
      <c r="FK49" s="140">
        <v>77</v>
      </c>
      <c r="FL49" s="141">
        <v>58</v>
      </c>
      <c r="FM49" s="140">
        <v>294</v>
      </c>
    </row>
    <row r="50" spans="1:169" ht="15">
      <c r="A50" s="43" t="s">
        <v>26</v>
      </c>
      <c r="B50" s="142">
        <v>114292</v>
      </c>
      <c r="C50" s="118">
        <v>75552</v>
      </c>
      <c r="D50" s="143">
        <v>140374</v>
      </c>
      <c r="F50" s="43" t="s">
        <v>26</v>
      </c>
      <c r="G50" s="41">
        <v>485438</v>
      </c>
      <c r="H50" s="118">
        <v>302792</v>
      </c>
      <c r="I50" s="41">
        <v>521739</v>
      </c>
      <c r="K50" s="43" t="s">
        <v>26</v>
      </c>
      <c r="L50" s="41">
        <v>272459</v>
      </c>
      <c r="M50" s="118">
        <v>161462</v>
      </c>
      <c r="N50" s="41">
        <v>277068</v>
      </c>
      <c r="P50" s="43" t="s">
        <v>26</v>
      </c>
      <c r="Q50" s="41">
        <v>8440</v>
      </c>
      <c r="R50" s="118">
        <v>6539</v>
      </c>
      <c r="S50" s="41">
        <v>13840</v>
      </c>
      <c r="T50" s="6"/>
      <c r="U50" s="43" t="s">
        <v>26</v>
      </c>
      <c r="V50" s="41">
        <v>3710.7</v>
      </c>
      <c r="W50" s="118">
        <v>1774.5</v>
      </c>
      <c r="X50" s="41">
        <v>4946.8999999999996</v>
      </c>
      <c r="Z50" s="43" t="s">
        <v>26</v>
      </c>
      <c r="AA50" s="41">
        <v>4879</v>
      </c>
      <c r="AB50" s="118">
        <v>2473</v>
      </c>
      <c r="AC50" s="41">
        <v>4003</v>
      </c>
      <c r="AE50" s="43" t="s">
        <v>26</v>
      </c>
      <c r="AF50" s="41">
        <v>1854</v>
      </c>
      <c r="AG50" s="118">
        <v>1537</v>
      </c>
      <c r="AH50" s="41">
        <v>2777</v>
      </c>
      <c r="AJ50" s="43" t="s">
        <v>26</v>
      </c>
      <c r="AK50" s="41">
        <v>989</v>
      </c>
      <c r="AL50" s="118">
        <v>2682</v>
      </c>
      <c r="AM50" s="41">
        <v>5439</v>
      </c>
      <c r="AO50" s="43" t="s">
        <v>26</v>
      </c>
      <c r="AP50" s="41">
        <v>1888</v>
      </c>
      <c r="AQ50" s="118">
        <v>6569</v>
      </c>
      <c r="AR50" s="41">
        <v>13949</v>
      </c>
      <c r="AT50" s="43" t="s">
        <v>26</v>
      </c>
      <c r="AU50" s="41">
        <v>1997</v>
      </c>
      <c r="AV50" s="118">
        <v>3392</v>
      </c>
      <c r="AW50" s="41">
        <v>6899</v>
      </c>
      <c r="AY50" s="43" t="s">
        <v>26</v>
      </c>
      <c r="AZ50" s="41">
        <v>1561</v>
      </c>
      <c r="BA50" s="118">
        <v>6498</v>
      </c>
      <c r="BB50" s="41">
        <v>13999</v>
      </c>
      <c r="BD50" s="43" t="s">
        <v>26</v>
      </c>
      <c r="BE50" s="41">
        <v>3423</v>
      </c>
      <c r="BF50" s="118">
        <v>2095</v>
      </c>
      <c r="BG50" s="41">
        <v>2793</v>
      </c>
      <c r="BI50" s="43" t="s">
        <v>26</v>
      </c>
      <c r="BJ50" s="41">
        <v>10770.734463276836</v>
      </c>
      <c r="BK50" s="41">
        <v>7103.6629001883239</v>
      </c>
      <c r="BL50" s="41">
        <v>13965.602636534841</v>
      </c>
      <c r="BN50" s="43" t="s">
        <v>26</v>
      </c>
      <c r="BO50" s="41">
        <v>456</v>
      </c>
      <c r="BP50" s="118">
        <v>113</v>
      </c>
      <c r="BQ50" s="41">
        <v>122</v>
      </c>
      <c r="BS50" s="43" t="s">
        <v>26</v>
      </c>
      <c r="BT50" s="41">
        <v>419</v>
      </c>
      <c r="BU50" s="118">
        <v>343</v>
      </c>
      <c r="BV50" s="41">
        <v>654</v>
      </c>
      <c r="BX50" s="43" t="s">
        <v>26</v>
      </c>
      <c r="BY50" s="41">
        <f>28826</f>
        <v>28826</v>
      </c>
      <c r="BZ50" s="118">
        <f>30501</f>
        <v>30501</v>
      </c>
      <c r="CA50" s="41">
        <f>74523</f>
        <v>74523</v>
      </c>
      <c r="CB50" s="30"/>
      <c r="CC50" s="43" t="s">
        <v>26</v>
      </c>
      <c r="CD50" s="41">
        <f>755</f>
        <v>755</v>
      </c>
      <c r="CE50" s="118">
        <f>1326</f>
        <v>1326</v>
      </c>
      <c r="CF50" s="41">
        <f>7225</f>
        <v>7225</v>
      </c>
      <c r="CG50" s="30"/>
      <c r="CH50" s="43" t="s">
        <v>26</v>
      </c>
      <c r="CI50" s="41">
        <v>365</v>
      </c>
      <c r="CJ50" s="118">
        <v>494</v>
      </c>
      <c r="CK50" s="41">
        <v>161</v>
      </c>
      <c r="CL50" s="30"/>
      <c r="CM50" s="43" t="s">
        <v>26</v>
      </c>
      <c r="CN50" s="41">
        <v>49</v>
      </c>
      <c r="CO50" s="118">
        <v>29</v>
      </c>
      <c r="CP50" s="41">
        <v>50</v>
      </c>
      <c r="CR50" s="43" t="s">
        <v>26</v>
      </c>
      <c r="CS50" s="140">
        <v>121</v>
      </c>
      <c r="CT50" s="141">
        <v>67</v>
      </c>
      <c r="CU50" s="140">
        <v>117</v>
      </c>
      <c r="CW50" s="43" t="s">
        <v>26</v>
      </c>
      <c r="CX50" s="140">
        <v>72</v>
      </c>
      <c r="CY50" s="141">
        <v>56</v>
      </c>
      <c r="CZ50" s="140">
        <v>109</v>
      </c>
      <c r="DB50" s="43" t="s">
        <v>26</v>
      </c>
      <c r="DC50" s="140">
        <v>2259</v>
      </c>
      <c r="DD50" s="141">
        <v>1563</v>
      </c>
      <c r="DE50" s="140">
        <v>3057</v>
      </c>
      <c r="DG50" s="43" t="s">
        <v>26</v>
      </c>
      <c r="DH50" s="140">
        <v>960</v>
      </c>
      <c r="DI50" s="141">
        <v>1909</v>
      </c>
      <c r="DJ50" s="140">
        <v>4985</v>
      </c>
      <c r="DL50" s="43" t="s">
        <v>26</v>
      </c>
      <c r="DM50" s="140">
        <v>73</v>
      </c>
      <c r="DN50" s="141">
        <v>59</v>
      </c>
      <c r="DO50" s="140">
        <v>116</v>
      </c>
      <c r="DQ50" s="43" t="s">
        <v>26</v>
      </c>
      <c r="DR50" s="140">
        <v>8851</v>
      </c>
      <c r="DS50" s="141">
        <v>7427</v>
      </c>
      <c r="DT50" s="140">
        <v>13720</v>
      </c>
      <c r="DV50" s="43" t="s">
        <v>26</v>
      </c>
      <c r="DW50" s="140">
        <v>30474</v>
      </c>
      <c r="DX50" s="141">
        <v>22505</v>
      </c>
      <c r="DY50" s="140">
        <v>35983</v>
      </c>
      <c r="EA50" s="43" t="s">
        <v>26</v>
      </c>
      <c r="EB50" s="140">
        <v>6832</v>
      </c>
      <c r="EC50" s="141">
        <v>6591</v>
      </c>
      <c r="ED50" s="140">
        <v>14225</v>
      </c>
      <c r="EF50" s="43" t="s">
        <v>26</v>
      </c>
      <c r="EG50" s="140">
        <v>8309</v>
      </c>
      <c r="EH50" s="141">
        <v>5560</v>
      </c>
      <c r="EI50" s="140">
        <v>12246</v>
      </c>
      <c r="EK50" s="43" t="s">
        <v>26</v>
      </c>
      <c r="EL50" s="140">
        <v>6310</v>
      </c>
      <c r="EM50" s="141">
        <v>6469</v>
      </c>
      <c r="EN50" s="140">
        <v>15023</v>
      </c>
      <c r="EP50" s="43" t="s">
        <v>26</v>
      </c>
      <c r="EQ50" s="140">
        <v>5914</v>
      </c>
      <c r="ER50" s="141">
        <v>3462</v>
      </c>
      <c r="ES50" s="140">
        <v>9995</v>
      </c>
      <c r="EU50" s="43" t="s">
        <v>26</v>
      </c>
      <c r="EV50" s="140">
        <v>3132</v>
      </c>
      <c r="EW50" s="141">
        <v>2907</v>
      </c>
      <c r="EX50" s="140">
        <v>10063</v>
      </c>
      <c r="EZ50" s="43" t="s">
        <v>26</v>
      </c>
      <c r="FA50" s="140">
        <v>8013</v>
      </c>
      <c r="FB50" s="141">
        <v>5734</v>
      </c>
      <c r="FC50" s="140">
        <v>11947</v>
      </c>
      <c r="FE50" s="43" t="s">
        <v>26</v>
      </c>
      <c r="FF50" s="140">
        <v>913</v>
      </c>
      <c r="FG50" s="141">
        <v>440</v>
      </c>
      <c r="FH50" s="140">
        <v>2173</v>
      </c>
      <c r="FJ50" s="43" t="s">
        <v>26</v>
      </c>
      <c r="FK50" s="140">
        <v>55</v>
      </c>
      <c r="FL50" s="141">
        <v>53</v>
      </c>
      <c r="FM50" s="140">
        <v>270</v>
      </c>
    </row>
    <row r="51" spans="1:169" ht="15">
      <c r="A51" s="43" t="s">
        <v>27</v>
      </c>
      <c r="B51" s="142">
        <v>160654</v>
      </c>
      <c r="C51" s="118">
        <v>104498</v>
      </c>
      <c r="D51" s="143">
        <v>181506</v>
      </c>
      <c r="F51" s="43" t="s">
        <v>27</v>
      </c>
      <c r="G51" s="41">
        <v>565976</v>
      </c>
      <c r="H51" s="118">
        <v>350362</v>
      </c>
      <c r="I51" s="41">
        <v>626351</v>
      </c>
      <c r="K51" s="43" t="s">
        <v>27</v>
      </c>
      <c r="L51" s="41">
        <v>309564</v>
      </c>
      <c r="M51" s="118">
        <v>175586</v>
      </c>
      <c r="N51" s="41">
        <v>306765</v>
      </c>
      <c r="P51" s="43" t="s">
        <v>27</v>
      </c>
      <c r="Q51" s="41">
        <v>6257</v>
      </c>
      <c r="R51" s="118">
        <v>4291</v>
      </c>
      <c r="S51" s="41">
        <v>10266</v>
      </c>
      <c r="T51" s="6"/>
      <c r="U51" s="43" t="s">
        <v>27</v>
      </c>
      <c r="V51" s="41">
        <v>3569.2999999999997</v>
      </c>
      <c r="W51" s="118">
        <v>1713.6</v>
      </c>
      <c r="X51" s="41">
        <v>3118.5</v>
      </c>
      <c r="Z51" s="43" t="s">
        <v>27</v>
      </c>
      <c r="AA51" s="41">
        <v>4936</v>
      </c>
      <c r="AB51" s="118">
        <v>2420</v>
      </c>
      <c r="AC51" s="41">
        <v>4229</v>
      </c>
      <c r="AE51" s="43" t="s">
        <v>27</v>
      </c>
      <c r="AF51" s="41">
        <v>1583</v>
      </c>
      <c r="AG51" s="118">
        <v>1335</v>
      </c>
      <c r="AH51" s="41">
        <v>2698</v>
      </c>
      <c r="AJ51" s="43" t="s">
        <v>27</v>
      </c>
      <c r="AK51" s="41">
        <v>672</v>
      </c>
      <c r="AL51" s="118">
        <v>2374</v>
      </c>
      <c r="AM51" s="41">
        <v>5685</v>
      </c>
      <c r="AO51" s="43" t="s">
        <v>27</v>
      </c>
      <c r="AP51" s="41">
        <v>1231</v>
      </c>
      <c r="AQ51" s="118">
        <v>5996</v>
      </c>
      <c r="AR51" s="41">
        <v>14496</v>
      </c>
      <c r="AT51" s="43" t="s">
        <v>27</v>
      </c>
      <c r="AU51" s="41">
        <v>1822</v>
      </c>
      <c r="AV51" s="118">
        <v>2927</v>
      </c>
      <c r="AW51" s="41">
        <v>7064</v>
      </c>
      <c r="AY51" s="43" t="s">
        <v>27</v>
      </c>
      <c r="AZ51" s="41">
        <v>783</v>
      </c>
      <c r="BA51" s="118">
        <v>5906</v>
      </c>
      <c r="BB51" s="41">
        <v>14577</v>
      </c>
      <c r="BD51" s="43" t="s">
        <v>27</v>
      </c>
      <c r="BE51" s="41">
        <v>2694</v>
      </c>
      <c r="BF51" s="118">
        <v>1598</v>
      </c>
      <c r="BG51" s="41">
        <v>2236</v>
      </c>
      <c r="BI51" s="43" t="s">
        <v>27</v>
      </c>
      <c r="BJ51" s="41">
        <v>10753</v>
      </c>
      <c r="BK51" s="118">
        <v>6381</v>
      </c>
      <c r="BL51" s="41">
        <v>12552</v>
      </c>
      <c r="BN51" s="43" t="s">
        <v>27</v>
      </c>
      <c r="BO51" s="41">
        <v>269</v>
      </c>
      <c r="BP51" s="118">
        <v>108</v>
      </c>
      <c r="BQ51" s="41">
        <v>136</v>
      </c>
      <c r="BS51" s="43" t="s">
        <v>27</v>
      </c>
      <c r="BT51" s="41">
        <v>69</v>
      </c>
      <c r="BU51" s="118">
        <v>50</v>
      </c>
      <c r="BV51" s="41">
        <v>94</v>
      </c>
      <c r="BX51" s="43" t="s">
        <v>27</v>
      </c>
      <c r="BY51" s="41">
        <f>24102</f>
        <v>24102</v>
      </c>
      <c r="BZ51" s="118">
        <f>26534</f>
        <v>26534</v>
      </c>
      <c r="CA51" s="41">
        <f>77571</f>
        <v>77571</v>
      </c>
      <c r="CB51" s="30"/>
      <c r="CC51" s="43" t="s">
        <v>27</v>
      </c>
      <c r="CD51" s="41">
        <f>785</f>
        <v>785</v>
      </c>
      <c r="CE51" s="118">
        <f>1337</f>
        <v>1337</v>
      </c>
      <c r="CF51" s="41">
        <f>7655</f>
        <v>7655</v>
      </c>
      <c r="CG51" s="30"/>
      <c r="CH51" s="43" t="s">
        <v>27</v>
      </c>
      <c r="CI51" s="41">
        <v>267</v>
      </c>
      <c r="CJ51" s="118">
        <v>679</v>
      </c>
      <c r="CK51" s="41">
        <v>191</v>
      </c>
      <c r="CL51" s="30"/>
      <c r="CM51" s="43" t="s">
        <v>27</v>
      </c>
      <c r="CN51" s="41">
        <v>45</v>
      </c>
      <c r="CO51" s="118">
        <v>29</v>
      </c>
      <c r="CP51" s="41">
        <v>56</v>
      </c>
      <c r="CR51" s="43" t="s">
        <v>27</v>
      </c>
      <c r="CS51" s="140">
        <v>123</v>
      </c>
      <c r="CT51" s="141">
        <v>76</v>
      </c>
      <c r="CU51" s="140">
        <v>112</v>
      </c>
      <c r="CW51" s="43" t="s">
        <v>27</v>
      </c>
      <c r="CX51" s="140">
        <v>78</v>
      </c>
      <c r="CY51" s="141">
        <v>54</v>
      </c>
      <c r="CZ51" s="140">
        <v>108</v>
      </c>
      <c r="DB51" s="43" t="s">
        <v>27</v>
      </c>
      <c r="DC51" s="140">
        <v>2284</v>
      </c>
      <c r="DD51" s="141">
        <v>1698</v>
      </c>
      <c r="DE51" s="140">
        <v>2936</v>
      </c>
      <c r="DG51" s="43" t="s">
        <v>27</v>
      </c>
      <c r="DH51" s="140">
        <v>680</v>
      </c>
      <c r="DI51" s="141">
        <v>1851</v>
      </c>
      <c r="DJ51" s="140">
        <v>5252</v>
      </c>
      <c r="DL51" s="43" t="s">
        <v>27</v>
      </c>
      <c r="DM51" s="140">
        <v>58</v>
      </c>
      <c r="DN51" s="141">
        <v>43</v>
      </c>
      <c r="DO51" s="140">
        <v>106</v>
      </c>
      <c r="DQ51" s="43" t="s">
        <v>27</v>
      </c>
      <c r="DR51" s="140">
        <v>12789</v>
      </c>
      <c r="DS51" s="141">
        <v>11162</v>
      </c>
      <c r="DT51" s="140">
        <v>19955</v>
      </c>
      <c r="DV51" s="43" t="s">
        <v>27</v>
      </c>
      <c r="DW51" s="140">
        <v>42892</v>
      </c>
      <c r="DX51" s="141">
        <v>32306</v>
      </c>
      <c r="DY51" s="140">
        <v>55805</v>
      </c>
      <c r="EA51" s="43" t="s">
        <v>27</v>
      </c>
      <c r="EB51" s="140">
        <v>6570</v>
      </c>
      <c r="EC51" s="141">
        <v>5865</v>
      </c>
      <c r="ED51" s="140">
        <v>14191</v>
      </c>
      <c r="EF51" s="43" t="s">
        <v>27</v>
      </c>
      <c r="EG51" s="140">
        <v>7405</v>
      </c>
      <c r="EH51" s="141">
        <v>5307</v>
      </c>
      <c r="EI51" s="140">
        <v>12917</v>
      </c>
      <c r="EK51" s="43" t="s">
        <v>27</v>
      </c>
      <c r="EL51" s="140">
        <v>6130</v>
      </c>
      <c r="EM51" s="141">
        <v>6308</v>
      </c>
      <c r="EN51" s="140">
        <v>16247</v>
      </c>
      <c r="EP51" s="43" t="s">
        <v>27</v>
      </c>
      <c r="EQ51" s="140">
        <v>5868</v>
      </c>
      <c r="ER51" s="141">
        <v>3335</v>
      </c>
      <c r="ES51" s="140">
        <v>10780</v>
      </c>
      <c r="EU51" s="43" t="s">
        <v>27</v>
      </c>
      <c r="EV51" s="140">
        <v>2570</v>
      </c>
      <c r="EW51" s="141">
        <v>2522</v>
      </c>
      <c r="EX51" s="140">
        <v>10677</v>
      </c>
      <c r="EZ51" s="43" t="s">
        <v>27</v>
      </c>
      <c r="FA51" s="140">
        <v>8311</v>
      </c>
      <c r="FB51" s="141">
        <v>5775</v>
      </c>
      <c r="FC51" s="140">
        <v>13162</v>
      </c>
      <c r="FE51" s="43" t="s">
        <v>27</v>
      </c>
      <c r="FF51" s="140">
        <v>1043</v>
      </c>
      <c r="FG51" s="141">
        <v>829</v>
      </c>
      <c r="FH51" s="140">
        <v>1007</v>
      </c>
      <c r="FJ51" s="43" t="s">
        <v>27</v>
      </c>
      <c r="FK51" s="140">
        <v>153</v>
      </c>
      <c r="FL51" s="141">
        <v>121</v>
      </c>
      <c r="FM51" s="140">
        <v>148</v>
      </c>
    </row>
    <row r="52" spans="1:169" ht="15">
      <c r="A52" s="43" t="s">
        <v>28</v>
      </c>
      <c r="B52" s="142">
        <v>169256</v>
      </c>
      <c r="C52" s="118">
        <v>98506</v>
      </c>
      <c r="D52" s="143">
        <v>200774</v>
      </c>
      <c r="F52" s="43" t="s">
        <v>28</v>
      </c>
      <c r="G52" s="41">
        <v>560852</v>
      </c>
      <c r="H52" s="118">
        <v>346688</v>
      </c>
      <c r="I52" s="41">
        <v>705656</v>
      </c>
      <c r="K52" s="43" t="s">
        <v>28</v>
      </c>
      <c r="L52" s="120">
        <v>295949</v>
      </c>
      <c r="M52" s="120">
        <v>159098</v>
      </c>
      <c r="N52" s="120">
        <v>305348</v>
      </c>
      <c r="P52" s="43" t="s">
        <v>28</v>
      </c>
      <c r="Q52" s="41">
        <v>6492</v>
      </c>
      <c r="R52" s="118">
        <v>4603</v>
      </c>
      <c r="S52" s="41">
        <v>12862</v>
      </c>
      <c r="T52" s="6"/>
      <c r="U52" s="43" t="s">
        <v>28</v>
      </c>
      <c r="V52" s="41">
        <v>2340.1</v>
      </c>
      <c r="W52" s="118">
        <v>1437.8</v>
      </c>
      <c r="X52" s="41">
        <v>2657.8999999999996</v>
      </c>
      <c r="Z52" s="43" t="s">
        <v>28</v>
      </c>
      <c r="AA52" s="41">
        <v>3126</v>
      </c>
      <c r="AB52" s="118">
        <v>1706</v>
      </c>
      <c r="AC52" s="41">
        <v>3828</v>
      </c>
      <c r="AE52" s="43" t="s">
        <v>28</v>
      </c>
      <c r="AF52" s="41">
        <v>1112</v>
      </c>
      <c r="AG52" s="118">
        <v>896</v>
      </c>
      <c r="AH52" s="41">
        <v>2042</v>
      </c>
      <c r="AJ52" s="43" t="s">
        <v>28</v>
      </c>
      <c r="AK52" s="41">
        <v>148</v>
      </c>
      <c r="AL52" s="118">
        <v>1511</v>
      </c>
      <c r="AM52" s="41">
        <v>5083</v>
      </c>
      <c r="AO52" s="43" t="s">
        <v>28</v>
      </c>
      <c r="AP52" s="41">
        <v>390</v>
      </c>
      <c r="AQ52" s="118">
        <v>3659</v>
      </c>
      <c r="AR52" s="41">
        <v>13155</v>
      </c>
      <c r="AT52" s="43" t="s">
        <v>28</v>
      </c>
      <c r="AU52" s="41">
        <v>488</v>
      </c>
      <c r="AV52" s="118">
        <v>1846</v>
      </c>
      <c r="AW52" s="41">
        <v>6105</v>
      </c>
      <c r="AY52" s="43" t="s">
        <v>28</v>
      </c>
      <c r="AZ52" s="41">
        <v>170</v>
      </c>
      <c r="BA52" s="118">
        <v>3598</v>
      </c>
      <c r="BB52" s="41">
        <v>13401</v>
      </c>
      <c r="BD52" s="43" t="s">
        <v>28</v>
      </c>
      <c r="BE52" s="41">
        <v>1404</v>
      </c>
      <c r="BF52" s="118">
        <v>887</v>
      </c>
      <c r="BG52" s="41">
        <v>1430</v>
      </c>
      <c r="BI52" s="43" t="s">
        <v>28</v>
      </c>
      <c r="BJ52" s="41">
        <v>8426</v>
      </c>
      <c r="BK52" s="118">
        <v>4797</v>
      </c>
      <c r="BL52" s="41">
        <v>11219</v>
      </c>
      <c r="BN52" s="43" t="s">
        <v>28</v>
      </c>
      <c r="BO52" s="41">
        <v>114</v>
      </c>
      <c r="BP52" s="118">
        <v>35</v>
      </c>
      <c r="BQ52" s="41">
        <v>71</v>
      </c>
      <c r="BS52" s="43" t="s">
        <v>28</v>
      </c>
      <c r="BT52" s="41">
        <v>605</v>
      </c>
      <c r="BU52" s="118">
        <v>401</v>
      </c>
      <c r="BV52" s="41">
        <v>881</v>
      </c>
      <c r="BX52" s="43" t="s">
        <v>28</v>
      </c>
      <c r="BY52" s="41">
        <f>15909</f>
        <v>15909</v>
      </c>
      <c r="BZ52" s="118">
        <f>20006</f>
        <v>20006</v>
      </c>
      <c r="CA52" s="41">
        <f>71458</f>
        <v>71458</v>
      </c>
      <c r="CB52" s="30"/>
      <c r="CC52" s="43" t="s">
        <v>28</v>
      </c>
      <c r="CD52" s="41">
        <f>787</f>
        <v>787</v>
      </c>
      <c r="CE52" s="118">
        <f>2018</f>
        <v>2018</v>
      </c>
      <c r="CF52" s="41">
        <f>9380</f>
        <v>9380</v>
      </c>
      <c r="CG52" s="30"/>
      <c r="CH52" s="43" t="s">
        <v>28</v>
      </c>
      <c r="CI52" s="41">
        <v>262</v>
      </c>
      <c r="CJ52" s="118">
        <v>603</v>
      </c>
      <c r="CK52" s="41">
        <v>212</v>
      </c>
      <c r="CL52" s="30"/>
      <c r="CM52" s="43" t="s">
        <v>28</v>
      </c>
      <c r="CN52" s="41">
        <v>41</v>
      </c>
      <c r="CO52" s="118">
        <v>25</v>
      </c>
      <c r="CP52" s="41">
        <v>56</v>
      </c>
      <c r="CR52" s="43" t="s">
        <v>28</v>
      </c>
      <c r="CS52" s="140">
        <v>147</v>
      </c>
      <c r="CT52" s="140">
        <v>54</v>
      </c>
      <c r="CU52" s="140">
        <v>136</v>
      </c>
      <c r="CW52" s="43" t="s">
        <v>28</v>
      </c>
      <c r="CX52" s="140">
        <v>77</v>
      </c>
      <c r="CY52" s="140">
        <v>58</v>
      </c>
      <c r="CZ52" s="140">
        <v>106</v>
      </c>
      <c r="DB52" s="43" t="s">
        <v>28</v>
      </c>
      <c r="DC52" s="140">
        <v>2100</v>
      </c>
      <c r="DD52" s="140">
        <v>1552</v>
      </c>
      <c r="DE52" s="140">
        <v>2998</v>
      </c>
      <c r="DG52" s="43" t="s">
        <v>28</v>
      </c>
      <c r="DH52" s="140">
        <v>399</v>
      </c>
      <c r="DI52" s="140">
        <v>1186</v>
      </c>
      <c r="DJ52" s="140">
        <v>4803</v>
      </c>
      <c r="DL52" s="43" t="s">
        <v>28</v>
      </c>
      <c r="DM52" s="140">
        <v>40</v>
      </c>
      <c r="DN52" s="140">
        <v>28</v>
      </c>
      <c r="DO52" s="140">
        <v>80</v>
      </c>
      <c r="DQ52" s="43" t="s">
        <v>28</v>
      </c>
      <c r="DR52" s="140">
        <v>15477</v>
      </c>
      <c r="DS52" s="140">
        <v>13383</v>
      </c>
      <c r="DT52" s="140">
        <v>24522</v>
      </c>
      <c r="DV52" s="43" t="s">
        <v>28</v>
      </c>
      <c r="DW52" s="140">
        <v>45207</v>
      </c>
      <c r="DX52" s="140">
        <v>30768</v>
      </c>
      <c r="DY52" s="140">
        <v>62712</v>
      </c>
      <c r="EA52" s="43" t="s">
        <v>28</v>
      </c>
      <c r="EB52" s="140">
        <v>4498</v>
      </c>
      <c r="EC52" s="140">
        <v>4109</v>
      </c>
      <c r="ED52" s="140">
        <v>12458</v>
      </c>
      <c r="EF52" s="43" t="s">
        <v>28</v>
      </c>
      <c r="EG52" s="140">
        <v>6450</v>
      </c>
      <c r="EH52" s="140">
        <v>4201</v>
      </c>
      <c r="EI52" s="140">
        <v>12461</v>
      </c>
      <c r="EK52" s="43" t="s">
        <v>28</v>
      </c>
      <c r="EL52" s="140">
        <v>5295</v>
      </c>
      <c r="EM52" s="140">
        <v>5025</v>
      </c>
      <c r="EN52" s="140">
        <v>15394</v>
      </c>
      <c r="EP52" s="43" t="s">
        <v>28</v>
      </c>
      <c r="EQ52" s="140">
        <v>3628</v>
      </c>
      <c r="ER52" s="140">
        <v>2558</v>
      </c>
      <c r="ES52" s="140">
        <v>9904</v>
      </c>
      <c r="EU52" s="43" t="s">
        <v>28</v>
      </c>
      <c r="EV52" s="140">
        <v>2135</v>
      </c>
      <c r="EW52" s="140">
        <v>1808</v>
      </c>
      <c r="EX52" s="140">
        <v>9929</v>
      </c>
      <c r="EZ52" s="43" t="s">
        <v>28</v>
      </c>
      <c r="FA52" s="140">
        <v>5914</v>
      </c>
      <c r="FB52" s="140">
        <v>4533</v>
      </c>
      <c r="FC52" s="140">
        <v>12514</v>
      </c>
      <c r="FE52" s="43" t="s">
        <v>28</v>
      </c>
      <c r="FF52" s="140">
        <v>903</v>
      </c>
      <c r="FG52" s="140">
        <v>459</v>
      </c>
      <c r="FH52" s="140">
        <v>1958</v>
      </c>
      <c r="FJ52" s="43" t="s">
        <v>28</v>
      </c>
      <c r="FK52" s="140">
        <v>121</v>
      </c>
      <c r="FL52" s="140">
        <v>106</v>
      </c>
      <c r="FM52" s="140">
        <v>547</v>
      </c>
    </row>
    <row r="53" spans="1:169" ht="15">
      <c r="A53" s="43" t="s">
        <v>29</v>
      </c>
      <c r="B53" s="142">
        <v>188466</v>
      </c>
      <c r="C53" s="118">
        <v>136630</v>
      </c>
      <c r="D53" s="143">
        <v>239630</v>
      </c>
      <c r="F53" s="43" t="s">
        <v>29</v>
      </c>
      <c r="G53" s="41">
        <v>655358</v>
      </c>
      <c r="H53" s="118">
        <v>466881</v>
      </c>
      <c r="I53" s="41">
        <v>849043</v>
      </c>
      <c r="K53" s="43" t="s">
        <v>29</v>
      </c>
      <c r="L53" s="120">
        <v>324585</v>
      </c>
      <c r="M53" s="120">
        <v>209360</v>
      </c>
      <c r="N53" s="120">
        <v>344247</v>
      </c>
      <c r="P53" s="43" t="s">
        <v>29</v>
      </c>
      <c r="Q53" s="41">
        <v>6393</v>
      </c>
      <c r="R53" s="118">
        <v>5669</v>
      </c>
      <c r="S53" s="41">
        <v>12677</v>
      </c>
      <c r="T53" s="6"/>
      <c r="U53" s="43" t="s">
        <v>29</v>
      </c>
      <c r="V53" s="41">
        <v>1134</v>
      </c>
      <c r="W53" s="118">
        <v>717.5</v>
      </c>
      <c r="X53" s="41">
        <v>1632.3999999999999</v>
      </c>
      <c r="Z53" s="43" t="s">
        <v>29</v>
      </c>
      <c r="AA53" s="41">
        <v>1819</v>
      </c>
      <c r="AB53" s="118">
        <v>1290</v>
      </c>
      <c r="AC53" s="41">
        <v>3005</v>
      </c>
      <c r="AE53" s="43" t="s">
        <v>29</v>
      </c>
      <c r="AF53" s="41">
        <v>846</v>
      </c>
      <c r="AG53" s="118">
        <v>845</v>
      </c>
      <c r="AH53" s="41">
        <v>1977</v>
      </c>
      <c r="AJ53" s="43" t="s">
        <v>29</v>
      </c>
      <c r="AK53" s="41">
        <v>232</v>
      </c>
      <c r="AL53" s="118">
        <v>1352</v>
      </c>
      <c r="AM53" s="41">
        <v>4900</v>
      </c>
      <c r="AO53" s="43" t="s">
        <v>29</v>
      </c>
      <c r="AP53" s="41">
        <v>458</v>
      </c>
      <c r="AQ53" s="118">
        <v>3222</v>
      </c>
      <c r="AR53" s="41">
        <v>12997</v>
      </c>
      <c r="AT53" s="43" t="s">
        <v>29</v>
      </c>
      <c r="AU53" s="41">
        <v>569</v>
      </c>
      <c r="AV53" s="118">
        <v>1616</v>
      </c>
      <c r="AW53" s="41">
        <v>5468</v>
      </c>
      <c r="AY53" s="43" t="s">
        <v>29</v>
      </c>
      <c r="AZ53" s="41">
        <v>214</v>
      </c>
      <c r="BA53" s="118">
        <v>2900</v>
      </c>
      <c r="BB53" s="41">
        <v>12339</v>
      </c>
      <c r="BD53" s="43" t="s">
        <v>29</v>
      </c>
      <c r="BE53" s="41">
        <v>987</v>
      </c>
      <c r="BF53" s="118">
        <v>643</v>
      </c>
      <c r="BG53" s="41">
        <v>1107</v>
      </c>
      <c r="BI53" s="43" t="s">
        <v>29</v>
      </c>
      <c r="BJ53" s="41">
        <v>8327</v>
      </c>
      <c r="BK53" s="118">
        <v>5243</v>
      </c>
      <c r="BL53" s="41">
        <v>10578</v>
      </c>
      <c r="BN53" s="43" t="s">
        <v>29</v>
      </c>
      <c r="BO53" s="41">
        <v>1808</v>
      </c>
      <c r="BP53" s="118">
        <v>504</v>
      </c>
      <c r="BQ53" s="41">
        <v>859</v>
      </c>
      <c r="BS53" s="43" t="s">
        <v>29</v>
      </c>
      <c r="BT53" s="41">
        <v>506</v>
      </c>
      <c r="BU53" s="118">
        <v>414</v>
      </c>
      <c r="BV53" s="41">
        <v>790</v>
      </c>
      <c r="BX53" s="43" t="s">
        <v>29</v>
      </c>
      <c r="BY53" s="41">
        <f>18629</f>
        <v>18629</v>
      </c>
      <c r="BZ53" s="118">
        <f>20808</f>
        <v>20808</v>
      </c>
      <c r="CA53" s="41">
        <f>67978</f>
        <v>67978</v>
      </c>
      <c r="CB53" s="30"/>
      <c r="CC53" s="43" t="s">
        <v>29</v>
      </c>
      <c r="CD53" s="41">
        <f>799</f>
        <v>799</v>
      </c>
      <c r="CE53" s="118">
        <f>2464</f>
        <v>2464</v>
      </c>
      <c r="CF53" s="41">
        <f>9056</f>
        <v>9056</v>
      </c>
      <c r="CG53" s="30"/>
      <c r="CH53" s="43" t="s">
        <v>29</v>
      </c>
      <c r="CI53" s="41">
        <v>261</v>
      </c>
      <c r="CJ53" s="118">
        <v>627</v>
      </c>
      <c r="CK53" s="41">
        <v>210</v>
      </c>
      <c r="CL53" s="30"/>
      <c r="CM53" s="43" t="s">
        <v>29</v>
      </c>
      <c r="CN53" s="41">
        <v>42</v>
      </c>
      <c r="CO53" s="118">
        <v>32</v>
      </c>
      <c r="CP53" s="41">
        <v>60</v>
      </c>
      <c r="CR53" s="43" t="s">
        <v>29</v>
      </c>
      <c r="CS53" s="140">
        <v>145</v>
      </c>
      <c r="CT53" s="141">
        <v>78</v>
      </c>
      <c r="CU53" s="140">
        <v>139</v>
      </c>
      <c r="CW53" s="43" t="s">
        <v>29</v>
      </c>
      <c r="CX53" s="140">
        <v>76</v>
      </c>
      <c r="CY53" s="141">
        <v>59</v>
      </c>
      <c r="CZ53" s="140">
        <v>107</v>
      </c>
      <c r="DB53" s="43" t="s">
        <v>29</v>
      </c>
      <c r="DC53" s="140">
        <v>2226</v>
      </c>
      <c r="DD53" s="141">
        <v>1673</v>
      </c>
      <c r="DE53" s="140">
        <v>3147</v>
      </c>
      <c r="DG53" s="43" t="s">
        <v>29</v>
      </c>
      <c r="DH53" s="140">
        <v>251</v>
      </c>
      <c r="DI53" s="141">
        <v>901</v>
      </c>
      <c r="DJ53" s="140">
        <v>4239</v>
      </c>
      <c r="DL53" s="43" t="s">
        <v>29</v>
      </c>
      <c r="DM53" s="140">
        <v>42</v>
      </c>
      <c r="DN53" s="141">
        <v>34</v>
      </c>
      <c r="DO53" s="140">
        <v>84</v>
      </c>
      <c r="DQ53" s="43" t="s">
        <v>29</v>
      </c>
      <c r="DR53" s="140">
        <v>19039</v>
      </c>
      <c r="DS53" s="141">
        <v>20790</v>
      </c>
      <c r="DT53" s="140">
        <v>35157</v>
      </c>
      <c r="DV53" s="43" t="s">
        <v>29</v>
      </c>
      <c r="DW53" s="140">
        <v>54526</v>
      </c>
      <c r="DX53" s="141">
        <v>42596</v>
      </c>
      <c r="DY53" s="140">
        <v>74106</v>
      </c>
      <c r="EA53" s="43" t="s">
        <v>29</v>
      </c>
      <c r="EB53" s="140">
        <v>3262</v>
      </c>
      <c r="EC53" s="141">
        <v>3757</v>
      </c>
      <c r="ED53" s="140">
        <v>10726</v>
      </c>
      <c r="EF53" s="43" t="s">
        <v>29</v>
      </c>
      <c r="EG53" s="140">
        <v>8097</v>
      </c>
      <c r="EH53" s="141">
        <v>4450</v>
      </c>
      <c r="EI53" s="140">
        <v>12092</v>
      </c>
      <c r="EK53" s="43" t="s">
        <v>29</v>
      </c>
      <c r="EL53" s="140">
        <v>4780</v>
      </c>
      <c r="EM53" s="141">
        <v>5064</v>
      </c>
      <c r="EN53" s="140">
        <v>14914</v>
      </c>
      <c r="EP53" s="43" t="s">
        <v>29</v>
      </c>
      <c r="EQ53" s="140">
        <v>1892</v>
      </c>
      <c r="ER53" s="141">
        <v>2026</v>
      </c>
      <c r="ES53" s="140">
        <v>8151</v>
      </c>
      <c r="EU53" s="43" t="s">
        <v>29</v>
      </c>
      <c r="EV53" s="140">
        <v>2162</v>
      </c>
      <c r="EW53" s="141">
        <v>1682</v>
      </c>
      <c r="EX53" s="140">
        <v>9708</v>
      </c>
      <c r="EZ53" s="43" t="s">
        <v>29</v>
      </c>
      <c r="FA53" s="140">
        <v>4179</v>
      </c>
      <c r="FB53" s="141">
        <v>4579</v>
      </c>
      <c r="FC53" s="140">
        <v>11150</v>
      </c>
      <c r="FE53" s="43" t="s">
        <v>29</v>
      </c>
      <c r="FF53" s="140">
        <v>627</v>
      </c>
      <c r="FG53" s="141">
        <v>304</v>
      </c>
      <c r="FH53" s="140">
        <v>1220</v>
      </c>
      <c r="FJ53" s="43" t="s">
        <v>29</v>
      </c>
      <c r="FK53" s="140">
        <v>54</v>
      </c>
      <c r="FL53" s="141">
        <v>45</v>
      </c>
      <c r="FM53" s="140">
        <v>264</v>
      </c>
    </row>
    <row r="54" spans="1:169" ht="15">
      <c r="A54" s="43" t="s">
        <v>30</v>
      </c>
      <c r="B54" s="142">
        <v>226876</v>
      </c>
      <c r="C54" s="118">
        <v>152214</v>
      </c>
      <c r="D54" s="143">
        <v>249074</v>
      </c>
      <c r="F54" s="43" t="s">
        <v>30</v>
      </c>
      <c r="G54" s="41">
        <v>700770</v>
      </c>
      <c r="H54" s="118">
        <v>463850</v>
      </c>
      <c r="I54" s="41">
        <v>803788</v>
      </c>
      <c r="K54" s="43" t="s">
        <v>30</v>
      </c>
      <c r="L54" s="120">
        <v>424689</v>
      </c>
      <c r="M54" s="120">
        <v>236003</v>
      </c>
      <c r="N54" s="120">
        <v>378855</v>
      </c>
      <c r="P54" s="43" t="s">
        <v>30</v>
      </c>
      <c r="Q54" s="41">
        <v>7779</v>
      </c>
      <c r="R54" s="118">
        <v>5855</v>
      </c>
      <c r="S54" s="41">
        <v>13642</v>
      </c>
      <c r="T54" s="6"/>
      <c r="U54" s="43" t="s">
        <v>30</v>
      </c>
      <c r="V54" s="41">
        <v>1001.6999999999999</v>
      </c>
      <c r="W54" s="118">
        <v>667.09999999999991</v>
      </c>
      <c r="X54" s="41">
        <v>1570.1</v>
      </c>
      <c r="Z54" s="43" t="s">
        <v>30</v>
      </c>
      <c r="AA54" s="41">
        <v>2042</v>
      </c>
      <c r="AB54" s="118">
        <v>1391</v>
      </c>
      <c r="AC54" s="41">
        <v>3119</v>
      </c>
      <c r="AE54" s="43" t="s">
        <v>30</v>
      </c>
      <c r="AF54" s="41">
        <v>956</v>
      </c>
      <c r="AG54" s="118">
        <v>757</v>
      </c>
      <c r="AH54" s="41">
        <v>1684</v>
      </c>
      <c r="AJ54" s="43" t="s">
        <v>30</v>
      </c>
      <c r="AK54" s="41">
        <v>313</v>
      </c>
      <c r="AL54" s="118">
        <v>1188</v>
      </c>
      <c r="AM54" s="41">
        <v>4619</v>
      </c>
      <c r="AO54" s="43" t="s">
        <v>30</v>
      </c>
      <c r="AP54" s="41">
        <v>421</v>
      </c>
      <c r="AQ54" s="118">
        <v>2519</v>
      </c>
      <c r="AR54" s="41">
        <v>11482</v>
      </c>
      <c r="AT54" s="43" t="s">
        <v>30</v>
      </c>
      <c r="AU54" s="41">
        <v>688</v>
      </c>
      <c r="AV54" s="118">
        <v>1417</v>
      </c>
      <c r="AW54" s="41">
        <v>4982</v>
      </c>
      <c r="AY54" s="43" t="s">
        <v>30</v>
      </c>
      <c r="AZ54" s="41">
        <v>200</v>
      </c>
      <c r="BA54" s="118">
        <v>2258</v>
      </c>
      <c r="BB54" s="41">
        <v>11000</v>
      </c>
      <c r="BD54" s="43" t="s">
        <v>30</v>
      </c>
      <c r="BE54" s="41">
        <v>1289</v>
      </c>
      <c r="BF54" s="118">
        <v>894</v>
      </c>
      <c r="BG54" s="41">
        <v>1427</v>
      </c>
      <c r="BI54" s="43" t="s">
        <v>30</v>
      </c>
      <c r="BJ54" s="41">
        <v>11041</v>
      </c>
      <c r="BK54" s="118">
        <v>5533</v>
      </c>
      <c r="BL54" s="41">
        <v>10739</v>
      </c>
      <c r="BN54" s="43" t="s">
        <v>30</v>
      </c>
      <c r="BO54" s="41">
        <v>3787</v>
      </c>
      <c r="BP54" s="118">
        <v>1335</v>
      </c>
      <c r="BQ54" s="41">
        <v>2110</v>
      </c>
      <c r="BS54" s="43" t="s">
        <v>30</v>
      </c>
      <c r="BT54" s="41">
        <v>471</v>
      </c>
      <c r="BU54" s="118">
        <v>345</v>
      </c>
      <c r="BV54" s="41">
        <v>652</v>
      </c>
      <c r="BX54" s="43" t="s">
        <v>30</v>
      </c>
      <c r="BY54" s="41">
        <f>41294</f>
        <v>41294</v>
      </c>
      <c r="BZ54" s="118">
        <f>23502</f>
        <v>23502</v>
      </c>
      <c r="CA54" s="41">
        <f>67559</f>
        <v>67559</v>
      </c>
      <c r="CB54" s="30"/>
      <c r="CC54" s="43" t="s">
        <v>30</v>
      </c>
      <c r="CD54" s="41">
        <f>757</f>
        <v>757</v>
      </c>
      <c r="CE54" s="118">
        <f>2109</f>
        <v>2109</v>
      </c>
      <c r="CF54" s="41">
        <f>7773</f>
        <v>7773</v>
      </c>
      <c r="CG54" s="30"/>
      <c r="CH54" s="43" t="s">
        <v>30</v>
      </c>
      <c r="CI54" s="41">
        <v>237</v>
      </c>
      <c r="CJ54" s="118">
        <v>690</v>
      </c>
      <c r="CK54" s="41">
        <v>250</v>
      </c>
      <c r="CL54" s="30"/>
      <c r="CM54" s="43" t="s">
        <v>30</v>
      </c>
      <c r="CN54" s="41">
        <v>45</v>
      </c>
      <c r="CO54" s="118">
        <v>31</v>
      </c>
      <c r="CP54" s="41">
        <v>59</v>
      </c>
      <c r="CR54" s="43" t="s">
        <v>30</v>
      </c>
      <c r="CS54" s="140">
        <v>157</v>
      </c>
      <c r="CT54" s="141">
        <v>65</v>
      </c>
      <c r="CU54" s="140">
        <v>151</v>
      </c>
      <c r="CW54" s="43" t="s">
        <v>30</v>
      </c>
      <c r="CX54" s="140">
        <v>80</v>
      </c>
      <c r="CY54" s="141">
        <v>59</v>
      </c>
      <c r="CZ54" s="140">
        <v>108</v>
      </c>
      <c r="DB54" s="43" t="s">
        <v>30</v>
      </c>
      <c r="DC54" s="140">
        <v>2134</v>
      </c>
      <c r="DD54" s="141">
        <v>1508</v>
      </c>
      <c r="DE54" s="140">
        <v>3158</v>
      </c>
      <c r="DG54" s="43" t="s">
        <v>30</v>
      </c>
      <c r="DH54" s="140">
        <v>250</v>
      </c>
      <c r="DI54" s="141">
        <v>704</v>
      </c>
      <c r="DJ54" s="140">
        <v>3766</v>
      </c>
      <c r="DL54" s="43" t="s">
        <v>30</v>
      </c>
      <c r="DM54" s="140">
        <v>39</v>
      </c>
      <c r="DN54" s="141">
        <v>29</v>
      </c>
      <c r="DO54" s="140">
        <v>75</v>
      </c>
      <c r="DQ54" s="43" t="s">
        <v>30</v>
      </c>
      <c r="DR54" s="140">
        <v>28743</v>
      </c>
      <c r="DS54" s="141">
        <v>24369</v>
      </c>
      <c r="DT54" s="140">
        <v>43319</v>
      </c>
      <c r="DV54" s="43" t="s">
        <v>30</v>
      </c>
      <c r="DW54" s="140">
        <v>59959</v>
      </c>
      <c r="DX54" s="141">
        <v>44557</v>
      </c>
      <c r="DY54" s="140">
        <v>73734</v>
      </c>
      <c r="EA54" s="43" t="s">
        <v>30</v>
      </c>
      <c r="EB54" s="140">
        <v>4631</v>
      </c>
      <c r="EC54" s="141">
        <v>3576</v>
      </c>
      <c r="ED54" s="140">
        <v>9906</v>
      </c>
      <c r="EF54" s="43" t="s">
        <v>30</v>
      </c>
      <c r="EG54" s="140">
        <v>14002</v>
      </c>
      <c r="EH54" s="141">
        <v>4798</v>
      </c>
      <c r="EI54" s="140">
        <v>11849</v>
      </c>
      <c r="EK54" s="43" t="s">
        <v>30</v>
      </c>
      <c r="EL54" s="140">
        <v>4857</v>
      </c>
      <c r="EM54" s="141">
        <v>4484</v>
      </c>
      <c r="EN54" s="140">
        <v>13753</v>
      </c>
      <c r="EP54" s="43" t="s">
        <v>30</v>
      </c>
      <c r="EQ54" s="140">
        <v>1876</v>
      </c>
      <c r="ER54" s="141">
        <v>1762</v>
      </c>
      <c r="ES54" s="140">
        <v>7832</v>
      </c>
      <c r="EU54" s="43" t="s">
        <v>30</v>
      </c>
      <c r="EV54" s="140">
        <v>2078</v>
      </c>
      <c r="EW54" s="141">
        <v>1404</v>
      </c>
      <c r="EX54" s="140">
        <v>9226</v>
      </c>
      <c r="EZ54" s="43" t="s">
        <v>30</v>
      </c>
      <c r="FA54" s="140">
        <v>4381</v>
      </c>
      <c r="FB54" s="141">
        <v>4150</v>
      </c>
      <c r="FC54" s="140">
        <v>10266</v>
      </c>
      <c r="FE54" s="43" t="s">
        <v>30</v>
      </c>
      <c r="FF54" s="140">
        <v>740</v>
      </c>
      <c r="FG54" s="141">
        <v>266</v>
      </c>
      <c r="FH54" s="140">
        <v>1165</v>
      </c>
      <c r="FJ54" s="43" t="s">
        <v>30</v>
      </c>
      <c r="FK54" s="140">
        <v>58</v>
      </c>
      <c r="FL54" s="141">
        <v>43</v>
      </c>
      <c r="FM54" s="140">
        <v>257</v>
      </c>
    </row>
    <row r="55" spans="1:169" ht="15">
      <c r="A55" s="43" t="s">
        <v>31</v>
      </c>
      <c r="B55" s="117">
        <v>302388</v>
      </c>
      <c r="C55" s="118">
        <v>182550</v>
      </c>
      <c r="D55" s="119">
        <v>281036</v>
      </c>
      <c r="F55" s="43" t="s">
        <v>31</v>
      </c>
      <c r="G55" s="41">
        <v>1030558</v>
      </c>
      <c r="H55" s="118">
        <v>648160</v>
      </c>
      <c r="I55" s="41">
        <v>1035961</v>
      </c>
      <c r="K55" s="43" t="s">
        <v>31</v>
      </c>
      <c r="L55" s="41">
        <v>539996</v>
      </c>
      <c r="M55" s="118">
        <v>280641</v>
      </c>
      <c r="N55" s="41">
        <v>449756</v>
      </c>
      <c r="P55" s="43" t="s">
        <v>31</v>
      </c>
      <c r="Q55" s="41">
        <v>14039</v>
      </c>
      <c r="R55" s="118">
        <v>10814</v>
      </c>
      <c r="S55" s="41">
        <v>24896</v>
      </c>
      <c r="T55" s="6"/>
      <c r="U55" s="43" t="s">
        <v>31</v>
      </c>
      <c r="V55" s="41">
        <v>993.3</v>
      </c>
      <c r="W55" s="118">
        <v>709.09999999999991</v>
      </c>
      <c r="X55" s="41">
        <v>1580.6</v>
      </c>
      <c r="Z55" s="43" t="s">
        <v>31</v>
      </c>
      <c r="AA55" s="41">
        <v>2192</v>
      </c>
      <c r="AB55" s="118">
        <v>1455</v>
      </c>
      <c r="AC55" s="41">
        <v>3170</v>
      </c>
      <c r="AE55" s="43" t="s">
        <v>31</v>
      </c>
      <c r="AF55" s="41">
        <v>1118</v>
      </c>
      <c r="AG55" s="118">
        <v>787</v>
      </c>
      <c r="AH55" s="41">
        <v>1643</v>
      </c>
      <c r="AJ55" s="43" t="s">
        <v>31</v>
      </c>
      <c r="AK55" s="41">
        <v>439</v>
      </c>
      <c r="AL55" s="118">
        <v>1337</v>
      </c>
      <c r="AM55" s="41">
        <v>4791</v>
      </c>
      <c r="AO55" s="43" t="s">
        <v>31</v>
      </c>
      <c r="AP55" s="41">
        <v>572</v>
      </c>
      <c r="AQ55" s="118">
        <v>2733</v>
      </c>
      <c r="AR55" s="41">
        <v>11489</v>
      </c>
      <c r="AT55" s="43" t="s">
        <v>31</v>
      </c>
      <c r="AU55" s="41">
        <v>910</v>
      </c>
      <c r="AV55" s="118">
        <v>1654</v>
      </c>
      <c r="AW55" s="41">
        <v>5269</v>
      </c>
      <c r="AY55" s="43" t="s">
        <v>31</v>
      </c>
      <c r="AZ55" s="41">
        <v>206</v>
      </c>
      <c r="BA55" s="118">
        <v>2499</v>
      </c>
      <c r="BB55" s="41">
        <v>11375</v>
      </c>
      <c r="BD55" s="43" t="s">
        <v>31</v>
      </c>
      <c r="BE55" s="41">
        <v>2594</v>
      </c>
      <c r="BF55" s="118">
        <v>1416</v>
      </c>
      <c r="BG55" s="41">
        <v>2245</v>
      </c>
      <c r="BI55" s="43" t="s">
        <v>31</v>
      </c>
      <c r="BJ55" s="41">
        <v>16018</v>
      </c>
      <c r="BK55" s="118">
        <v>7017</v>
      </c>
      <c r="BL55" s="41">
        <v>12366</v>
      </c>
      <c r="BN55" s="43" t="s">
        <v>31</v>
      </c>
      <c r="BO55" s="41">
        <v>3472</v>
      </c>
      <c r="BP55" s="118">
        <v>812</v>
      </c>
      <c r="BQ55" s="41">
        <v>2072</v>
      </c>
      <c r="BS55" s="43" t="s">
        <v>31</v>
      </c>
      <c r="BT55" s="41">
        <v>515</v>
      </c>
      <c r="BU55" s="118">
        <v>364</v>
      </c>
      <c r="BV55" s="41">
        <v>636</v>
      </c>
      <c r="BX55" s="43" t="s">
        <v>31</v>
      </c>
      <c r="BY55" s="41">
        <f>69625</f>
        <v>69625</v>
      </c>
      <c r="BZ55" s="118">
        <f>28884</f>
        <v>28884</v>
      </c>
      <c r="CA55" s="41">
        <f>72090</f>
        <v>72090</v>
      </c>
      <c r="CB55" s="30"/>
      <c r="CC55" s="43" t="s">
        <v>31</v>
      </c>
      <c r="CD55" s="41">
        <f>852</f>
        <v>852</v>
      </c>
      <c r="CE55" s="118">
        <f>2159</f>
        <v>2159</v>
      </c>
      <c r="CF55" s="41">
        <f>7774</f>
        <v>7774</v>
      </c>
      <c r="CG55" s="30"/>
      <c r="CH55" s="43" t="s">
        <v>31</v>
      </c>
      <c r="CI55" s="41">
        <v>311</v>
      </c>
      <c r="CJ55" s="118">
        <v>665</v>
      </c>
      <c r="CK55" s="41">
        <v>219</v>
      </c>
      <c r="CL55" s="30"/>
      <c r="CM55" s="43" t="s">
        <v>31</v>
      </c>
      <c r="CN55" s="41">
        <v>48</v>
      </c>
      <c r="CO55" s="118">
        <v>32</v>
      </c>
      <c r="CP55" s="41">
        <v>57</v>
      </c>
      <c r="CR55" s="43" t="s">
        <v>31</v>
      </c>
      <c r="CS55" s="41">
        <v>160</v>
      </c>
      <c r="CT55" s="118">
        <v>79</v>
      </c>
      <c r="CU55" s="41">
        <v>157</v>
      </c>
      <c r="CW55" s="43" t="s">
        <v>31</v>
      </c>
      <c r="CX55" s="41">
        <v>74</v>
      </c>
      <c r="CY55" s="118">
        <v>60</v>
      </c>
      <c r="CZ55" s="41">
        <v>110</v>
      </c>
      <c r="DB55" s="43" t="s">
        <v>31</v>
      </c>
      <c r="DC55" s="41">
        <v>2089</v>
      </c>
      <c r="DD55" s="118">
        <v>1559</v>
      </c>
      <c r="DE55" s="41">
        <v>3047</v>
      </c>
      <c r="DG55" s="43" t="s">
        <v>31</v>
      </c>
      <c r="DH55" s="41">
        <v>271</v>
      </c>
      <c r="DI55" s="118">
        <v>790</v>
      </c>
      <c r="DJ55" s="41">
        <v>3914</v>
      </c>
      <c r="DL55" s="43" t="s">
        <v>31</v>
      </c>
      <c r="DM55" s="41">
        <v>61</v>
      </c>
      <c r="DN55" s="118">
        <v>40</v>
      </c>
      <c r="DO55" s="41">
        <v>77</v>
      </c>
      <c r="DQ55" s="43" t="s">
        <v>31</v>
      </c>
      <c r="DR55" s="41">
        <v>21590</v>
      </c>
      <c r="DS55" s="118">
        <v>16488</v>
      </c>
      <c r="DT55" s="41">
        <v>33630</v>
      </c>
      <c r="DV55" s="43" t="s">
        <v>31</v>
      </c>
      <c r="DW55" s="41">
        <v>84381</v>
      </c>
      <c r="DX55" s="118">
        <v>57976</v>
      </c>
      <c r="DY55" s="41">
        <v>89113</v>
      </c>
      <c r="EA55" s="43" t="s">
        <v>31</v>
      </c>
      <c r="EB55" s="41">
        <v>6926</v>
      </c>
      <c r="EC55" s="118">
        <v>4505</v>
      </c>
      <c r="ED55" s="41">
        <v>11046</v>
      </c>
      <c r="EF55" s="43" t="s">
        <v>31</v>
      </c>
      <c r="EG55" s="41">
        <v>18023</v>
      </c>
      <c r="EH55" s="118">
        <v>5575</v>
      </c>
      <c r="EI55" s="41">
        <v>12464</v>
      </c>
      <c r="EK55" s="43" t="s">
        <v>31</v>
      </c>
      <c r="EL55" s="41">
        <v>5155</v>
      </c>
      <c r="EM55" s="118">
        <v>4710</v>
      </c>
      <c r="EN55" s="41">
        <v>13835</v>
      </c>
      <c r="EP55" s="43" t="s">
        <v>31</v>
      </c>
      <c r="EQ55" s="41">
        <v>2041</v>
      </c>
      <c r="ER55" s="118">
        <v>1953</v>
      </c>
      <c r="ES55" s="41">
        <v>8150</v>
      </c>
      <c r="EU55" s="43" t="s">
        <v>31</v>
      </c>
      <c r="EV55" s="41">
        <v>2166</v>
      </c>
      <c r="EW55" s="118">
        <v>1536</v>
      </c>
      <c r="EX55" s="41">
        <v>9734</v>
      </c>
      <c r="EZ55" s="43" t="s">
        <v>31</v>
      </c>
      <c r="FA55" s="41">
        <v>4655</v>
      </c>
      <c r="FB55" s="118">
        <v>4345</v>
      </c>
      <c r="FC55" s="41">
        <v>10177</v>
      </c>
      <c r="FE55" s="43" t="s">
        <v>31</v>
      </c>
      <c r="FF55" s="41">
        <v>856</v>
      </c>
      <c r="FG55" s="118">
        <v>341</v>
      </c>
      <c r="FH55" s="41">
        <v>1228</v>
      </c>
      <c r="FJ55" s="43" t="s">
        <v>31</v>
      </c>
      <c r="FK55" s="41">
        <v>65</v>
      </c>
      <c r="FL55" s="118">
        <v>45</v>
      </c>
      <c r="FM55" s="41">
        <v>278</v>
      </c>
    </row>
    <row r="56" spans="1:169" ht="15">
      <c r="A56" s="43" t="s">
        <v>32</v>
      </c>
      <c r="B56" s="117">
        <v>259822</v>
      </c>
      <c r="C56" s="118">
        <v>163302</v>
      </c>
      <c r="D56" s="119">
        <v>289540</v>
      </c>
      <c r="F56" s="43" t="s">
        <v>32</v>
      </c>
      <c r="G56" s="41">
        <v>804820</v>
      </c>
      <c r="H56" s="118">
        <v>549168</v>
      </c>
      <c r="I56" s="41">
        <v>997754</v>
      </c>
      <c r="K56" s="43" t="s">
        <v>32</v>
      </c>
      <c r="L56" s="41">
        <v>447018</v>
      </c>
      <c r="M56" s="118">
        <v>248339</v>
      </c>
      <c r="N56" s="41">
        <v>471467</v>
      </c>
      <c r="P56" s="43" t="s">
        <v>32</v>
      </c>
      <c r="Q56" s="41">
        <v>9913</v>
      </c>
      <c r="R56" s="118">
        <v>8762</v>
      </c>
      <c r="S56" s="41">
        <v>22893</v>
      </c>
      <c r="T56" s="6"/>
      <c r="U56" s="43" t="s">
        <v>32</v>
      </c>
      <c r="V56" s="41">
        <v>939.4</v>
      </c>
      <c r="W56" s="118">
        <v>646.79999999999995</v>
      </c>
      <c r="X56" s="41">
        <v>1504.3</v>
      </c>
      <c r="Z56" s="43" t="s">
        <v>32</v>
      </c>
      <c r="AA56" s="41">
        <v>1727</v>
      </c>
      <c r="AB56" s="118">
        <v>1220</v>
      </c>
      <c r="AC56" s="41">
        <v>2854</v>
      </c>
      <c r="AE56" s="43" t="s">
        <v>32</v>
      </c>
      <c r="AF56" s="41">
        <v>946</v>
      </c>
      <c r="AG56" s="118">
        <v>775</v>
      </c>
      <c r="AH56" s="41">
        <v>1798</v>
      </c>
      <c r="AJ56" s="43" t="s">
        <v>32</v>
      </c>
      <c r="AK56" s="41">
        <v>311</v>
      </c>
      <c r="AL56" s="118">
        <v>1572</v>
      </c>
      <c r="AM56" s="41">
        <v>5224</v>
      </c>
      <c r="AO56" s="43" t="s">
        <v>32</v>
      </c>
      <c r="AP56" s="41">
        <v>327</v>
      </c>
      <c r="AQ56" s="118">
        <v>3368</v>
      </c>
      <c r="AR56" s="41">
        <v>12802</v>
      </c>
      <c r="AT56" s="43" t="s">
        <v>32</v>
      </c>
      <c r="AU56" s="41">
        <v>727</v>
      </c>
      <c r="AV56" s="118">
        <v>1831</v>
      </c>
      <c r="AW56" s="41">
        <v>5668</v>
      </c>
      <c r="AY56" s="43" t="s">
        <v>32</v>
      </c>
      <c r="AZ56" s="41">
        <v>167</v>
      </c>
      <c r="BA56" s="118">
        <v>3236</v>
      </c>
      <c r="BB56" s="41">
        <v>12593</v>
      </c>
      <c r="BD56" s="43" t="s">
        <v>32</v>
      </c>
      <c r="BE56" s="41">
        <v>1257</v>
      </c>
      <c r="BF56" s="118">
        <v>840</v>
      </c>
      <c r="BG56" s="41">
        <v>1605</v>
      </c>
      <c r="BI56" s="43" t="s">
        <v>32</v>
      </c>
      <c r="BJ56" s="41">
        <v>9630</v>
      </c>
      <c r="BK56" s="118">
        <v>5786</v>
      </c>
      <c r="BL56" s="41">
        <v>11933</v>
      </c>
      <c r="BN56" s="43" t="s">
        <v>32</v>
      </c>
      <c r="BO56" s="41">
        <v>3910</v>
      </c>
      <c r="BP56" s="118">
        <v>2441</v>
      </c>
      <c r="BQ56" s="41">
        <v>3765</v>
      </c>
      <c r="BS56" s="43" t="s">
        <v>32</v>
      </c>
      <c r="BT56" s="41">
        <v>652</v>
      </c>
      <c r="BU56" s="118">
        <v>469</v>
      </c>
      <c r="BV56" s="41">
        <v>881</v>
      </c>
      <c r="BX56" s="43" t="s">
        <v>32</v>
      </c>
      <c r="BY56" s="41">
        <f>49787</f>
        <v>49787</v>
      </c>
      <c r="BZ56" s="118">
        <f>25711</f>
        <v>25711</v>
      </c>
      <c r="CA56" s="41">
        <f>72357</f>
        <v>72357</v>
      </c>
      <c r="CB56" s="30"/>
      <c r="CC56" s="43" t="s">
        <v>32</v>
      </c>
      <c r="CD56" s="41">
        <f>553</f>
        <v>553</v>
      </c>
      <c r="CE56" s="118">
        <f>2170</f>
        <v>2170</v>
      </c>
      <c r="CF56" s="41">
        <f>8234</f>
        <v>8234</v>
      </c>
      <c r="CG56" s="30"/>
      <c r="CH56" s="43" t="s">
        <v>32</v>
      </c>
      <c r="CI56" s="41">
        <v>329</v>
      </c>
      <c r="CJ56" s="118">
        <v>389</v>
      </c>
      <c r="CK56" s="41">
        <v>147</v>
      </c>
      <c r="CL56" s="30"/>
      <c r="CM56" s="43" t="s">
        <v>32</v>
      </c>
      <c r="CN56" s="41">
        <v>44</v>
      </c>
      <c r="CO56" s="118">
        <v>31</v>
      </c>
      <c r="CP56" s="41">
        <v>63</v>
      </c>
      <c r="CR56" s="43" t="s">
        <v>32</v>
      </c>
      <c r="CS56" s="41">
        <v>117</v>
      </c>
      <c r="CT56" s="118">
        <v>68</v>
      </c>
      <c r="CU56" s="41">
        <v>117</v>
      </c>
      <c r="CW56" s="43" t="s">
        <v>32</v>
      </c>
      <c r="CX56" s="41">
        <v>78</v>
      </c>
      <c r="CY56" s="118">
        <v>52</v>
      </c>
      <c r="CZ56" s="41">
        <v>104</v>
      </c>
      <c r="DB56" s="43" t="s">
        <v>32</v>
      </c>
      <c r="DC56" s="41">
        <v>2003</v>
      </c>
      <c r="DD56" s="118">
        <v>1687</v>
      </c>
      <c r="DE56" s="41">
        <v>3084</v>
      </c>
      <c r="DG56" s="43" t="s">
        <v>32</v>
      </c>
      <c r="DH56" s="41">
        <v>273</v>
      </c>
      <c r="DI56" s="118">
        <v>1021</v>
      </c>
      <c r="DJ56" s="41">
        <v>4313</v>
      </c>
      <c r="DL56" s="43" t="s">
        <v>32</v>
      </c>
      <c r="DM56" s="41">
        <v>47</v>
      </c>
      <c r="DN56" s="118">
        <v>33</v>
      </c>
      <c r="DO56" s="41">
        <v>86</v>
      </c>
      <c r="DQ56" s="43" t="s">
        <v>32</v>
      </c>
      <c r="DR56" s="41">
        <v>12540</v>
      </c>
      <c r="DS56" s="118">
        <v>9639</v>
      </c>
      <c r="DT56" s="41">
        <v>26844</v>
      </c>
      <c r="DV56" s="43" t="s">
        <v>32</v>
      </c>
      <c r="DW56" s="41">
        <v>63550</v>
      </c>
      <c r="DX56" s="118">
        <v>46041</v>
      </c>
      <c r="DY56" s="41">
        <v>82623</v>
      </c>
      <c r="EA56" s="43" t="s">
        <v>32</v>
      </c>
      <c r="EB56" s="41">
        <v>5556</v>
      </c>
      <c r="EC56" s="118">
        <v>4266</v>
      </c>
      <c r="ED56" s="41">
        <v>11363</v>
      </c>
      <c r="EF56" s="43" t="s">
        <v>32</v>
      </c>
      <c r="EG56" s="41">
        <v>14818</v>
      </c>
      <c r="EH56" s="118">
        <v>5357</v>
      </c>
      <c r="EI56" s="41">
        <v>13419</v>
      </c>
      <c r="EK56" s="43" t="s">
        <v>32</v>
      </c>
      <c r="EL56" s="41">
        <v>4812</v>
      </c>
      <c r="EM56" s="118">
        <v>4928</v>
      </c>
      <c r="EN56" s="41">
        <v>14855</v>
      </c>
      <c r="EP56" s="43" t="s">
        <v>32</v>
      </c>
      <c r="EQ56" s="41">
        <v>1884</v>
      </c>
      <c r="ER56" s="118">
        <v>2141</v>
      </c>
      <c r="ES56" s="41">
        <v>8399</v>
      </c>
      <c r="EU56" s="43" t="s">
        <v>32</v>
      </c>
      <c r="EV56" s="41">
        <v>2039</v>
      </c>
      <c r="EW56" s="118">
        <v>1727</v>
      </c>
      <c r="EX56" s="41">
        <v>9759</v>
      </c>
      <c r="EZ56" s="43" t="s">
        <v>32</v>
      </c>
      <c r="FA56" s="41">
        <v>4265</v>
      </c>
      <c r="FB56" s="118">
        <v>4383</v>
      </c>
      <c r="FC56" s="41">
        <v>11235</v>
      </c>
      <c r="FE56" s="43" t="s">
        <v>32</v>
      </c>
      <c r="FF56" s="41">
        <v>610</v>
      </c>
      <c r="FG56" s="118">
        <v>286</v>
      </c>
      <c r="FH56" s="41">
        <v>1110</v>
      </c>
      <c r="FJ56" s="43" t="s">
        <v>32</v>
      </c>
      <c r="FK56" s="41">
        <v>55</v>
      </c>
      <c r="FL56" s="118">
        <v>39</v>
      </c>
      <c r="FM56" s="41">
        <v>256</v>
      </c>
    </row>
    <row r="57" spans="1:169" ht="15">
      <c r="A57" s="43" t="s">
        <v>33</v>
      </c>
      <c r="B57" s="117">
        <v>225220</v>
      </c>
      <c r="C57" s="118">
        <v>146690</v>
      </c>
      <c r="D57" s="119">
        <v>234722</v>
      </c>
      <c r="F57" s="43" t="s">
        <v>33</v>
      </c>
      <c r="G57" s="41">
        <v>797218</v>
      </c>
      <c r="H57" s="118">
        <v>516880</v>
      </c>
      <c r="I57" s="41">
        <v>825497</v>
      </c>
      <c r="K57" s="43" t="s">
        <v>33</v>
      </c>
      <c r="L57" s="41">
        <v>400482</v>
      </c>
      <c r="M57" s="118">
        <v>222551</v>
      </c>
      <c r="N57" s="41">
        <v>375894</v>
      </c>
      <c r="P57" s="43" t="s">
        <v>33</v>
      </c>
      <c r="Q57" s="41">
        <v>10954</v>
      </c>
      <c r="R57" s="118">
        <v>9691</v>
      </c>
      <c r="S57" s="41">
        <v>21284</v>
      </c>
      <c r="T57" s="6"/>
      <c r="U57" s="43" t="s">
        <v>33</v>
      </c>
      <c r="V57" s="41">
        <v>1019.1999999999999</v>
      </c>
      <c r="W57" s="118">
        <v>767.19999999999993</v>
      </c>
      <c r="X57" s="41">
        <v>1587.6</v>
      </c>
      <c r="Z57" s="43" t="s">
        <v>33</v>
      </c>
      <c r="AA57" s="41">
        <v>2109</v>
      </c>
      <c r="AB57" s="118">
        <v>1574</v>
      </c>
      <c r="AC57" s="41">
        <v>3322</v>
      </c>
      <c r="AE57" s="43" t="s">
        <v>33</v>
      </c>
      <c r="AF57" s="41">
        <v>1030</v>
      </c>
      <c r="AG57" s="118">
        <v>825</v>
      </c>
      <c r="AH57" s="41">
        <v>1510</v>
      </c>
      <c r="AJ57" s="43" t="s">
        <v>33</v>
      </c>
      <c r="AK57" s="41">
        <v>207</v>
      </c>
      <c r="AL57" s="118">
        <v>2107</v>
      </c>
      <c r="AM57" s="41">
        <v>5111</v>
      </c>
      <c r="AO57" s="43" t="s">
        <v>33</v>
      </c>
      <c r="AP57" s="41">
        <v>640</v>
      </c>
      <c r="AQ57" s="118">
        <v>4861</v>
      </c>
      <c r="AR57" s="41">
        <v>13024</v>
      </c>
      <c r="AT57" s="43" t="s">
        <v>33</v>
      </c>
      <c r="AU57" s="41">
        <v>1712</v>
      </c>
      <c r="AV57" s="118">
        <v>2390</v>
      </c>
      <c r="AW57" s="41">
        <v>5703</v>
      </c>
      <c r="AY57" s="43" t="s">
        <v>33</v>
      </c>
      <c r="AZ57" s="41">
        <v>283</v>
      </c>
      <c r="BA57" s="118">
        <v>4789</v>
      </c>
      <c r="BB57" s="41">
        <v>12887</v>
      </c>
      <c r="BD57" s="43" t="s">
        <v>33</v>
      </c>
      <c r="BE57" s="41">
        <v>1279</v>
      </c>
      <c r="BF57" s="118">
        <v>840</v>
      </c>
      <c r="BG57" s="41">
        <v>1241</v>
      </c>
      <c r="BI57" s="43" t="s">
        <v>33</v>
      </c>
      <c r="BJ57" s="41">
        <v>9344</v>
      </c>
      <c r="BK57" s="118">
        <v>5679</v>
      </c>
      <c r="BL57" s="41">
        <v>10259</v>
      </c>
      <c r="BN57" s="43" t="s">
        <v>33</v>
      </c>
      <c r="BO57" s="41">
        <v>2352</v>
      </c>
      <c r="BP57" s="118">
        <v>627</v>
      </c>
      <c r="BQ57" s="41">
        <v>1550</v>
      </c>
      <c r="BS57" s="43" t="s">
        <v>33</v>
      </c>
      <c r="BT57" s="41">
        <v>568</v>
      </c>
      <c r="BU57" s="118">
        <v>408</v>
      </c>
      <c r="BV57" s="41">
        <v>713</v>
      </c>
      <c r="BX57" s="43" t="s">
        <v>33</v>
      </c>
      <c r="BY57" s="41">
        <f>31015</f>
        <v>31015</v>
      </c>
      <c r="BZ57" s="118">
        <f>24372</f>
        <v>24372</v>
      </c>
      <c r="CA57" s="41">
        <f>66200</f>
        <v>66200</v>
      </c>
      <c r="CB57" s="30"/>
      <c r="CC57" s="43" t="s">
        <v>33</v>
      </c>
      <c r="CD57" s="41">
        <f>627</f>
        <v>627</v>
      </c>
      <c r="CE57" s="118">
        <f>2724</f>
        <v>2724</v>
      </c>
      <c r="CF57" s="41">
        <f>8906</f>
        <v>8906</v>
      </c>
      <c r="CG57" s="30"/>
      <c r="CH57" s="43" t="s">
        <v>33</v>
      </c>
      <c r="CI57" s="41">
        <v>360</v>
      </c>
      <c r="CJ57" s="118">
        <v>486</v>
      </c>
      <c r="CK57" s="41">
        <v>142</v>
      </c>
      <c r="CL57" s="30"/>
      <c r="CM57" s="43" t="s">
        <v>33</v>
      </c>
      <c r="CN57" s="41">
        <v>50</v>
      </c>
      <c r="CO57" s="118">
        <v>32</v>
      </c>
      <c r="CP57" s="41">
        <v>56</v>
      </c>
      <c r="CR57" s="43" t="s">
        <v>33</v>
      </c>
      <c r="CS57" s="41">
        <v>148</v>
      </c>
      <c r="CT57" s="118">
        <v>67</v>
      </c>
      <c r="CU57" s="41">
        <v>120</v>
      </c>
      <c r="CW57" s="43" t="s">
        <v>33</v>
      </c>
      <c r="CX57" s="41">
        <v>82</v>
      </c>
      <c r="CY57" s="118">
        <v>58</v>
      </c>
      <c r="CZ57" s="41">
        <v>102</v>
      </c>
      <c r="DB57" s="43" t="s">
        <v>33</v>
      </c>
      <c r="DC57" s="41">
        <v>2271</v>
      </c>
      <c r="DD57" s="118">
        <v>1423</v>
      </c>
      <c r="DE57" s="41">
        <v>3095</v>
      </c>
      <c r="DG57" s="43" t="s">
        <v>33</v>
      </c>
      <c r="DH57" s="41">
        <v>420</v>
      </c>
      <c r="DI57" s="118">
        <v>1404</v>
      </c>
      <c r="DJ57" s="41">
        <v>4383</v>
      </c>
      <c r="DL57" s="43" t="s">
        <v>33</v>
      </c>
      <c r="DM57" s="41">
        <v>78</v>
      </c>
      <c r="DN57" s="118">
        <v>60</v>
      </c>
      <c r="DO57" s="41">
        <v>81</v>
      </c>
      <c r="DQ57" s="43" t="s">
        <v>33</v>
      </c>
      <c r="DR57" s="41">
        <v>8837</v>
      </c>
      <c r="DS57" s="118">
        <v>7874</v>
      </c>
      <c r="DT57" s="41">
        <v>17818</v>
      </c>
      <c r="DV57" s="43" t="s">
        <v>33</v>
      </c>
      <c r="DW57" s="41">
        <v>58770</v>
      </c>
      <c r="DX57" s="118">
        <v>40952</v>
      </c>
      <c r="DY57" s="41">
        <v>65038</v>
      </c>
      <c r="EA57" s="43" t="s">
        <v>33</v>
      </c>
      <c r="EB57" s="41">
        <v>4924</v>
      </c>
      <c r="EC57" s="118">
        <v>4677</v>
      </c>
      <c r="ED57" s="41">
        <v>10415</v>
      </c>
      <c r="EF57" s="43" t="s">
        <v>33</v>
      </c>
      <c r="EG57" s="41">
        <v>13003</v>
      </c>
      <c r="EH57" s="118">
        <v>5730</v>
      </c>
      <c r="EI57" s="41">
        <v>12643</v>
      </c>
      <c r="EK57" s="43" t="s">
        <v>33</v>
      </c>
      <c r="EL57" s="41">
        <v>5381</v>
      </c>
      <c r="EM57" s="118">
        <v>5986</v>
      </c>
      <c r="EN57" s="41">
        <v>14423</v>
      </c>
      <c r="EP57" s="43" t="s">
        <v>33</v>
      </c>
      <c r="EQ57" s="41">
        <v>2123</v>
      </c>
      <c r="ER57" s="118">
        <v>2953</v>
      </c>
      <c r="ES57" s="41">
        <v>8574</v>
      </c>
      <c r="EU57" s="43" t="s">
        <v>33</v>
      </c>
      <c r="EV57" s="41">
        <v>2362</v>
      </c>
      <c r="EW57" s="118">
        <v>2402</v>
      </c>
      <c r="EX57" s="41">
        <v>10176</v>
      </c>
      <c r="EZ57" s="43" t="s">
        <v>33</v>
      </c>
      <c r="FA57" s="41">
        <v>4453</v>
      </c>
      <c r="FB57" s="118">
        <v>5142</v>
      </c>
      <c r="FC57" s="41">
        <v>10432</v>
      </c>
      <c r="FE57" s="43" t="s">
        <v>33</v>
      </c>
      <c r="FF57" s="41">
        <v>747</v>
      </c>
      <c r="FG57" s="118">
        <v>320</v>
      </c>
      <c r="FH57" s="41">
        <v>1225</v>
      </c>
      <c r="FJ57" s="43" t="s">
        <v>33</v>
      </c>
      <c r="FK57" s="41">
        <v>70</v>
      </c>
      <c r="FL57" s="118">
        <v>46</v>
      </c>
      <c r="FM57" s="41">
        <v>283</v>
      </c>
    </row>
    <row r="58" spans="1:169" ht="15">
      <c r="A58" s="43" t="s">
        <v>34</v>
      </c>
      <c r="B58" s="117">
        <v>187666</v>
      </c>
      <c r="C58" s="118">
        <v>133476</v>
      </c>
      <c r="D58" s="119">
        <v>212364</v>
      </c>
      <c r="F58" s="43" t="s">
        <v>34</v>
      </c>
      <c r="G58" s="41">
        <v>584074</v>
      </c>
      <c r="H58" s="118">
        <v>398283</v>
      </c>
      <c r="I58" s="41">
        <v>651733</v>
      </c>
      <c r="K58" s="43" t="s">
        <v>34</v>
      </c>
      <c r="L58" s="41">
        <v>328721</v>
      </c>
      <c r="M58" s="118">
        <v>210729</v>
      </c>
      <c r="N58" s="41">
        <v>317491</v>
      </c>
      <c r="P58" s="43" t="s">
        <v>34</v>
      </c>
      <c r="Q58" s="41">
        <v>10992</v>
      </c>
      <c r="R58" s="118">
        <v>10663</v>
      </c>
      <c r="S58" s="41">
        <v>21377</v>
      </c>
      <c r="T58" s="6"/>
      <c r="U58" s="43" t="s">
        <v>34</v>
      </c>
      <c r="V58" s="41">
        <v>1538.6</v>
      </c>
      <c r="W58" s="118">
        <v>1181.5999999999999</v>
      </c>
      <c r="X58" s="41">
        <v>2183.2999999999997</v>
      </c>
      <c r="Z58" s="43" t="s">
        <v>34</v>
      </c>
      <c r="AA58" s="41">
        <v>3112</v>
      </c>
      <c r="AB58" s="118">
        <v>2402</v>
      </c>
      <c r="AC58" s="41">
        <v>4084</v>
      </c>
      <c r="AE58" s="43" t="s">
        <v>34</v>
      </c>
      <c r="AF58" s="41">
        <v>1341</v>
      </c>
      <c r="AG58" s="118">
        <v>1070</v>
      </c>
      <c r="AH58" s="41">
        <v>1732</v>
      </c>
      <c r="AJ58" s="43" t="s">
        <v>34</v>
      </c>
      <c r="AK58" s="41">
        <v>732</v>
      </c>
      <c r="AL58" s="118">
        <v>2758</v>
      </c>
      <c r="AM58" s="41">
        <v>5558</v>
      </c>
      <c r="AO58" s="43" t="s">
        <v>34</v>
      </c>
      <c r="AP58" s="41">
        <v>1723</v>
      </c>
      <c r="AQ58" s="118">
        <v>6896</v>
      </c>
      <c r="AR58" s="41">
        <v>14404</v>
      </c>
      <c r="AT58" s="43" t="s">
        <v>34</v>
      </c>
      <c r="AU58" s="41">
        <v>1653</v>
      </c>
      <c r="AV58" s="118">
        <v>3358</v>
      </c>
      <c r="AW58" s="41">
        <v>6531</v>
      </c>
      <c r="AY58" s="43" t="s">
        <v>34</v>
      </c>
      <c r="AZ58" s="41">
        <v>1143</v>
      </c>
      <c r="BA58" s="118">
        <v>6576</v>
      </c>
      <c r="BB58" s="41">
        <v>13908</v>
      </c>
      <c r="BD58" s="43" t="s">
        <v>34</v>
      </c>
      <c r="BE58" s="41">
        <v>2241</v>
      </c>
      <c r="BF58" s="118">
        <v>1565</v>
      </c>
      <c r="BG58" s="41">
        <v>1934</v>
      </c>
      <c r="BI58" s="43" t="s">
        <v>34</v>
      </c>
      <c r="BJ58" s="41">
        <v>10258</v>
      </c>
      <c r="BK58" s="118">
        <v>6564</v>
      </c>
      <c r="BL58" s="41">
        <v>11042</v>
      </c>
      <c r="BN58" s="43" t="s">
        <v>34</v>
      </c>
      <c r="BO58" s="41">
        <v>1016</v>
      </c>
      <c r="BP58" s="118">
        <v>407</v>
      </c>
      <c r="BQ58" s="41">
        <v>449</v>
      </c>
      <c r="BS58" s="43" t="s">
        <v>34</v>
      </c>
      <c r="BT58" s="41">
        <v>573</v>
      </c>
      <c r="BU58" s="118">
        <v>450</v>
      </c>
      <c r="BV58" s="41">
        <v>741</v>
      </c>
      <c r="BX58" s="43" t="s">
        <v>34</v>
      </c>
      <c r="BY58" s="41">
        <f>19322</f>
        <v>19322</v>
      </c>
      <c r="BZ58" s="118">
        <f>27854</f>
        <v>27854</v>
      </c>
      <c r="CA58" s="41">
        <f>70519</f>
        <v>70519</v>
      </c>
      <c r="CB58" s="30"/>
      <c r="CC58" s="43" t="s">
        <v>34</v>
      </c>
      <c r="CD58" s="41">
        <f>887</f>
        <v>887</v>
      </c>
      <c r="CE58" s="118">
        <f>2645</f>
        <v>2645</v>
      </c>
      <c r="CF58" s="41">
        <f>7899</f>
        <v>7899</v>
      </c>
      <c r="CG58" s="30"/>
      <c r="CH58" s="43" t="s">
        <v>34</v>
      </c>
      <c r="CI58" s="41">
        <v>388</v>
      </c>
      <c r="CJ58" s="118">
        <v>523</v>
      </c>
      <c r="CK58" s="41">
        <v>140</v>
      </c>
      <c r="CL58" s="30"/>
      <c r="CM58" s="43" t="s">
        <v>34</v>
      </c>
      <c r="CN58" s="41">
        <v>48</v>
      </c>
      <c r="CO58" s="118">
        <v>35</v>
      </c>
      <c r="CP58" s="41">
        <v>58</v>
      </c>
      <c r="CR58" s="43" t="s">
        <v>34</v>
      </c>
      <c r="CS58" s="41">
        <v>83</v>
      </c>
      <c r="CT58" s="118">
        <v>55</v>
      </c>
      <c r="CU58" s="41">
        <v>90</v>
      </c>
      <c r="CW58" s="43" t="s">
        <v>34</v>
      </c>
      <c r="CX58" s="41">
        <v>77</v>
      </c>
      <c r="CY58" s="118">
        <v>54</v>
      </c>
      <c r="CZ58" s="41">
        <v>115</v>
      </c>
      <c r="DB58" s="43" t="s">
        <v>34</v>
      </c>
      <c r="DC58" s="41">
        <v>2257</v>
      </c>
      <c r="DD58" s="118">
        <v>1649</v>
      </c>
      <c r="DE58" s="41">
        <v>3047</v>
      </c>
      <c r="DG58" s="43" t="s">
        <v>34</v>
      </c>
      <c r="DH58" s="41">
        <v>798</v>
      </c>
      <c r="DI58" s="118">
        <v>1911</v>
      </c>
      <c r="DJ58" s="41">
        <v>4806</v>
      </c>
      <c r="DL58" s="43" t="s">
        <v>34</v>
      </c>
      <c r="DM58" s="41">
        <v>74</v>
      </c>
      <c r="DN58" s="118">
        <v>53</v>
      </c>
      <c r="DO58" s="41">
        <v>97</v>
      </c>
      <c r="DQ58" s="43" t="s">
        <v>34</v>
      </c>
      <c r="DR58" s="41">
        <v>6811</v>
      </c>
      <c r="DS58" s="118">
        <v>7512</v>
      </c>
      <c r="DT58" s="41">
        <v>15333</v>
      </c>
      <c r="DV58" s="43" t="s">
        <v>34</v>
      </c>
      <c r="DW58" s="41">
        <v>45688</v>
      </c>
      <c r="DX58" s="118">
        <v>36290</v>
      </c>
      <c r="DY58" s="41">
        <v>56074</v>
      </c>
      <c r="EA58" s="43" t="s">
        <v>34</v>
      </c>
      <c r="EB58" s="41">
        <v>4581</v>
      </c>
      <c r="EC58" s="118">
        <v>5817</v>
      </c>
      <c r="ED58" s="41">
        <v>12250</v>
      </c>
      <c r="EF58" s="43" t="s">
        <v>34</v>
      </c>
      <c r="EG58" s="41">
        <v>9926</v>
      </c>
      <c r="EH58" s="118">
        <v>6285</v>
      </c>
      <c r="EI58" s="41">
        <v>12793</v>
      </c>
      <c r="EK58" s="43" t="s">
        <v>34</v>
      </c>
      <c r="EL58" s="41">
        <v>6420</v>
      </c>
      <c r="EM58" s="118">
        <v>7058</v>
      </c>
      <c r="EN58" s="41">
        <v>15312</v>
      </c>
      <c r="EP58" s="43" t="s">
        <v>34</v>
      </c>
      <c r="EQ58" s="41">
        <v>3518</v>
      </c>
      <c r="ER58" s="118">
        <v>3689</v>
      </c>
      <c r="ES58" s="41">
        <v>9901</v>
      </c>
      <c r="EU58" s="43" t="s">
        <v>34</v>
      </c>
      <c r="EV58" s="41">
        <v>2957</v>
      </c>
      <c r="EW58" s="118">
        <v>2975</v>
      </c>
      <c r="EX58" s="41">
        <v>10656</v>
      </c>
      <c r="EZ58" s="43" t="s">
        <v>34</v>
      </c>
      <c r="FA58" s="41">
        <v>5867</v>
      </c>
      <c r="FB58" s="118">
        <v>6399</v>
      </c>
      <c r="FC58" s="41">
        <v>12104</v>
      </c>
      <c r="FE58" s="43" t="s">
        <v>34</v>
      </c>
      <c r="FF58" s="41">
        <v>948</v>
      </c>
      <c r="FG58" s="118">
        <v>417</v>
      </c>
      <c r="FH58" s="41">
        <v>1500</v>
      </c>
      <c r="FJ58" s="43" t="s">
        <v>34</v>
      </c>
      <c r="FK58" s="41">
        <v>87</v>
      </c>
      <c r="FL58" s="118">
        <v>54</v>
      </c>
      <c r="FM58" s="41">
        <v>319</v>
      </c>
    </row>
    <row r="59" spans="1:169" ht="15">
      <c r="A59" s="43" t="s">
        <v>35</v>
      </c>
      <c r="B59" s="117">
        <v>154398</v>
      </c>
      <c r="C59" s="118">
        <v>106720</v>
      </c>
      <c r="D59" s="119">
        <v>195528</v>
      </c>
      <c r="F59" s="43" t="s">
        <v>35</v>
      </c>
      <c r="G59" s="41">
        <v>288696.27675879694</v>
      </c>
      <c r="H59" s="118">
        <v>518502.35450078617</v>
      </c>
      <c r="I59" s="41">
        <v>385929.42695584422</v>
      </c>
      <c r="K59" s="43" t="s">
        <v>35</v>
      </c>
      <c r="L59" s="41">
        <v>314234</v>
      </c>
      <c r="M59" s="118">
        <v>181487</v>
      </c>
      <c r="N59" s="41">
        <v>309503</v>
      </c>
      <c r="P59" s="43" t="s">
        <v>35</v>
      </c>
      <c r="Q59" s="41">
        <v>12231</v>
      </c>
      <c r="R59" s="118">
        <v>9833</v>
      </c>
      <c r="S59" s="41">
        <v>21990</v>
      </c>
      <c r="T59" s="6"/>
      <c r="U59" s="43" t="s">
        <v>35</v>
      </c>
      <c r="V59" s="41">
        <v>3089.1</v>
      </c>
      <c r="W59" s="118">
        <v>1500.8</v>
      </c>
      <c r="X59" s="41">
        <v>2798.6</v>
      </c>
      <c r="Z59" s="43" t="s">
        <v>35</v>
      </c>
      <c r="AA59" s="41">
        <v>4310</v>
      </c>
      <c r="AB59" s="118">
        <v>2464</v>
      </c>
      <c r="AC59" s="41">
        <v>4559</v>
      </c>
      <c r="AE59" s="43" t="s">
        <v>35</v>
      </c>
      <c r="AF59" s="41">
        <v>1457</v>
      </c>
      <c r="AG59" s="118">
        <v>1104</v>
      </c>
      <c r="AH59" s="41">
        <v>2047</v>
      </c>
      <c r="AJ59" s="43" t="s">
        <v>35</v>
      </c>
      <c r="AK59" s="41">
        <v>1277</v>
      </c>
      <c r="AL59" s="118">
        <v>2720</v>
      </c>
      <c r="AM59" s="41">
        <v>5663</v>
      </c>
      <c r="AO59" s="43" t="s">
        <v>35</v>
      </c>
      <c r="AP59" s="41">
        <v>2965</v>
      </c>
      <c r="AQ59" s="118">
        <v>6572</v>
      </c>
      <c r="AR59" s="41">
        <v>14611</v>
      </c>
      <c r="AT59" s="43" t="s">
        <v>35</v>
      </c>
      <c r="AU59" s="41">
        <v>2112</v>
      </c>
      <c r="AV59" s="118">
        <v>3302</v>
      </c>
      <c r="AW59" s="41">
        <v>6883</v>
      </c>
      <c r="AY59" s="43" t="s">
        <v>35</v>
      </c>
      <c r="AZ59" s="41">
        <v>2627</v>
      </c>
      <c r="BA59" s="118">
        <v>6332</v>
      </c>
      <c r="BB59" s="41">
        <v>14112</v>
      </c>
      <c r="BD59" s="43" t="s">
        <v>35</v>
      </c>
      <c r="BE59" s="41">
        <v>3007</v>
      </c>
      <c r="BF59" s="118">
        <v>1994</v>
      </c>
      <c r="BG59" s="41">
        <v>2840</v>
      </c>
      <c r="BI59" s="43" t="s">
        <v>35</v>
      </c>
      <c r="BJ59" s="41">
        <v>11398</v>
      </c>
      <c r="BK59" s="118">
        <v>6719</v>
      </c>
      <c r="BL59" s="41">
        <v>12491</v>
      </c>
      <c r="BN59" s="43" t="s">
        <v>35</v>
      </c>
      <c r="BO59" s="41">
        <v>340</v>
      </c>
      <c r="BP59" s="118">
        <v>136</v>
      </c>
      <c r="BQ59" s="41">
        <v>230</v>
      </c>
      <c r="BS59" s="43" t="s">
        <v>35</v>
      </c>
      <c r="BT59" s="41">
        <v>630</v>
      </c>
      <c r="BU59" s="118">
        <v>461</v>
      </c>
      <c r="BV59" s="41">
        <v>874</v>
      </c>
      <c r="BX59" s="43" t="s">
        <v>35</v>
      </c>
      <c r="BY59" s="41">
        <f>26752</f>
        <v>26752</v>
      </c>
      <c r="BZ59" s="118">
        <f>26570</f>
        <v>26570</v>
      </c>
      <c r="CA59" s="41">
        <v>72381</v>
      </c>
      <c r="CB59" s="30"/>
      <c r="CC59" s="43" t="s">
        <v>35</v>
      </c>
      <c r="CD59" s="41">
        <f>1170</f>
        <v>1170</v>
      </c>
      <c r="CE59" s="118">
        <f>2942</f>
        <v>2942</v>
      </c>
      <c r="CF59" s="41">
        <f>9795</f>
        <v>9795</v>
      </c>
      <c r="CG59" s="30"/>
      <c r="CH59" s="43" t="s">
        <v>35</v>
      </c>
      <c r="CI59" s="41">
        <v>422</v>
      </c>
      <c r="CJ59" s="118">
        <v>464</v>
      </c>
      <c r="CK59" s="41">
        <v>146</v>
      </c>
      <c r="CL59" s="30"/>
      <c r="CM59" s="43" t="s">
        <v>35</v>
      </c>
      <c r="CN59" s="41">
        <v>43</v>
      </c>
      <c r="CO59" s="118">
        <v>30</v>
      </c>
      <c r="CP59" s="41">
        <v>57</v>
      </c>
      <c r="CR59" s="43" t="s">
        <v>35</v>
      </c>
      <c r="CS59" s="41">
        <v>110</v>
      </c>
      <c r="CT59" s="118">
        <v>45</v>
      </c>
      <c r="CU59" s="41">
        <v>81</v>
      </c>
      <c r="CW59" s="43" t="s">
        <v>35</v>
      </c>
      <c r="CX59" s="41">
        <v>70</v>
      </c>
      <c r="CY59" s="118">
        <v>55</v>
      </c>
      <c r="CZ59" s="41">
        <v>104</v>
      </c>
      <c r="DB59" s="43" t="s">
        <v>35</v>
      </c>
      <c r="DC59" s="41">
        <v>2107</v>
      </c>
      <c r="DD59" s="118">
        <v>1547</v>
      </c>
      <c r="DE59" s="41">
        <v>2989</v>
      </c>
      <c r="DG59" s="43" t="s">
        <v>35</v>
      </c>
      <c r="DH59" s="41">
        <v>1318</v>
      </c>
      <c r="DI59" s="118">
        <v>1878</v>
      </c>
      <c r="DJ59" s="41">
        <v>5077</v>
      </c>
      <c r="DL59" s="43" t="s">
        <v>35</v>
      </c>
      <c r="DM59" s="41">
        <v>73</v>
      </c>
      <c r="DN59" s="118">
        <v>57</v>
      </c>
      <c r="DO59" s="41">
        <v>68</v>
      </c>
      <c r="DQ59" s="43" t="s">
        <v>35</v>
      </c>
      <c r="DR59" s="41">
        <v>6458</v>
      </c>
      <c r="DS59" s="118">
        <v>6254</v>
      </c>
      <c r="DT59" s="41">
        <v>13631</v>
      </c>
      <c r="DV59" s="43" t="s">
        <v>35</v>
      </c>
      <c r="DW59" s="41">
        <v>37179</v>
      </c>
      <c r="DX59" s="118">
        <v>28575</v>
      </c>
      <c r="DY59" s="41">
        <v>50987</v>
      </c>
      <c r="EA59" s="43" t="s">
        <v>35</v>
      </c>
      <c r="EB59" s="41">
        <v>6568</v>
      </c>
      <c r="EC59" s="118">
        <v>5775</v>
      </c>
      <c r="ED59" s="41">
        <v>13880</v>
      </c>
      <c r="EF59" s="43" t="s">
        <v>35</v>
      </c>
      <c r="EG59" s="41">
        <v>10838</v>
      </c>
      <c r="EH59" s="118">
        <v>5867</v>
      </c>
      <c r="EI59" s="41">
        <v>13478</v>
      </c>
      <c r="EK59" s="43" t="s">
        <v>35</v>
      </c>
      <c r="EL59" s="41">
        <v>6500</v>
      </c>
      <c r="EM59" s="118">
        <v>6561</v>
      </c>
      <c r="EN59" s="41">
        <v>15885</v>
      </c>
      <c r="EP59" s="43" t="s">
        <v>35</v>
      </c>
      <c r="EQ59" s="41">
        <v>6275</v>
      </c>
      <c r="ER59" s="118">
        <v>3647</v>
      </c>
      <c r="ES59" s="41">
        <v>10776</v>
      </c>
      <c r="EU59" s="43" t="s">
        <v>35</v>
      </c>
      <c r="EV59" s="41">
        <v>3102</v>
      </c>
      <c r="EW59" s="118">
        <v>2771</v>
      </c>
      <c r="EX59" s="41">
        <v>10680</v>
      </c>
      <c r="EZ59" s="43" t="s">
        <v>35</v>
      </c>
      <c r="FA59" s="41">
        <v>8760</v>
      </c>
      <c r="FB59" s="118">
        <v>6073</v>
      </c>
      <c r="FC59" s="41">
        <v>13345</v>
      </c>
      <c r="FE59" s="43" t="s">
        <v>35</v>
      </c>
      <c r="FF59" s="41">
        <v>952</v>
      </c>
      <c r="FG59" s="118">
        <v>511</v>
      </c>
      <c r="FH59" s="41">
        <v>2012</v>
      </c>
      <c r="FJ59" s="43" t="s">
        <v>35</v>
      </c>
      <c r="FK59" s="41">
        <v>87</v>
      </c>
      <c r="FL59" s="118">
        <v>62</v>
      </c>
      <c r="FM59" s="41">
        <v>357</v>
      </c>
    </row>
    <row r="60" spans="1:169" ht="15">
      <c r="A60" s="43" t="s">
        <v>36</v>
      </c>
      <c r="B60" s="117">
        <v>148836</v>
      </c>
      <c r="C60" s="118">
        <v>88650</v>
      </c>
      <c r="D60" s="119">
        <v>204974</v>
      </c>
      <c r="F60" s="43" t="s">
        <v>36</v>
      </c>
      <c r="G60" s="41">
        <v>411002.93222110963</v>
      </c>
      <c r="H60" s="118">
        <v>243225.32930431108</v>
      </c>
      <c r="I60" s="41">
        <v>535388.49947596982</v>
      </c>
      <c r="K60" s="43" t="s">
        <v>36</v>
      </c>
      <c r="L60" s="41">
        <v>304548</v>
      </c>
      <c r="M60" s="118">
        <v>160293</v>
      </c>
      <c r="N60" s="41">
        <v>341085</v>
      </c>
      <c r="P60" s="43" t="s">
        <v>36</v>
      </c>
      <c r="Q60" s="41">
        <v>10463</v>
      </c>
      <c r="R60" s="118">
        <v>7034</v>
      </c>
      <c r="S60" s="41">
        <v>10698</v>
      </c>
      <c r="T60" s="6"/>
      <c r="U60" s="43" t="s">
        <v>36</v>
      </c>
      <c r="V60" s="41">
        <v>1430.1</v>
      </c>
      <c r="W60" s="118">
        <v>912.09999999999991</v>
      </c>
      <c r="X60" s="41">
        <v>1871.1</v>
      </c>
      <c r="Z60" s="43" t="s">
        <v>36</v>
      </c>
      <c r="AA60" s="41">
        <v>4967</v>
      </c>
      <c r="AB60" s="118">
        <v>2400</v>
      </c>
      <c r="AC60" s="41">
        <v>5748</v>
      </c>
      <c r="AE60" s="43" t="s">
        <v>36</v>
      </c>
      <c r="AF60" s="41">
        <v>1320</v>
      </c>
      <c r="AG60" s="118">
        <v>888</v>
      </c>
      <c r="AH60" s="41">
        <v>1350</v>
      </c>
      <c r="AJ60" s="43" t="s">
        <v>36</v>
      </c>
      <c r="AK60" s="41">
        <v>1609</v>
      </c>
      <c r="AL60" s="118">
        <v>2607</v>
      </c>
      <c r="AM60" s="41">
        <v>6390</v>
      </c>
      <c r="AO60" s="43" t="s">
        <v>36</v>
      </c>
      <c r="AP60" s="41">
        <v>5971</v>
      </c>
      <c r="AQ60" s="118">
        <v>4014</v>
      </c>
      <c r="AR60" s="41">
        <v>6105</v>
      </c>
      <c r="AT60" s="43" t="s">
        <v>36</v>
      </c>
      <c r="AU60" s="41">
        <v>3059</v>
      </c>
      <c r="AV60" s="118">
        <v>2056</v>
      </c>
      <c r="AW60" s="41">
        <v>3128</v>
      </c>
      <c r="AY60" s="43" t="s">
        <v>36</v>
      </c>
      <c r="AZ60" s="41">
        <v>5768</v>
      </c>
      <c r="BA60" s="118">
        <v>3878</v>
      </c>
      <c r="BB60" s="41">
        <v>5898</v>
      </c>
      <c r="BD60" s="43" t="s">
        <v>36</v>
      </c>
      <c r="BE60" s="41">
        <v>1685</v>
      </c>
      <c r="BF60" s="118">
        <v>1133</v>
      </c>
      <c r="BG60" s="41">
        <v>1723</v>
      </c>
      <c r="BI60" s="43" t="s">
        <v>36</v>
      </c>
      <c r="BJ60" s="41">
        <v>11968</v>
      </c>
      <c r="BK60" s="118">
        <v>6189</v>
      </c>
      <c r="BL60" s="41">
        <v>14389</v>
      </c>
      <c r="BN60" s="43" t="s">
        <v>36</v>
      </c>
      <c r="BO60" s="41">
        <v>485</v>
      </c>
      <c r="BP60" s="118">
        <v>135</v>
      </c>
      <c r="BQ60" s="41">
        <v>444</v>
      </c>
      <c r="BS60" s="43" t="s">
        <v>36</v>
      </c>
      <c r="BT60" s="41">
        <v>726</v>
      </c>
      <c r="BU60" s="118">
        <v>481</v>
      </c>
      <c r="BV60" s="41">
        <v>1130</v>
      </c>
      <c r="BX60" s="43" t="s">
        <v>36</v>
      </c>
      <c r="BY60" s="41">
        <f>31349</f>
        <v>31349</v>
      </c>
      <c r="BZ60" s="118">
        <f>27861</f>
        <v>27861</v>
      </c>
      <c r="CA60" s="41">
        <f>82843</f>
        <v>82843</v>
      </c>
      <c r="CB60" s="30"/>
      <c r="CC60" s="43" t="s">
        <v>36</v>
      </c>
      <c r="CD60" s="41">
        <f>1377</f>
        <v>1377</v>
      </c>
      <c r="CE60" s="118">
        <f>2957</f>
        <v>2957</v>
      </c>
      <c r="CF60" s="41">
        <f>10444</f>
        <v>10444</v>
      </c>
      <c r="CG60" s="30"/>
      <c r="CH60" s="43" t="s">
        <v>36</v>
      </c>
      <c r="CI60" s="41">
        <v>521</v>
      </c>
      <c r="CJ60" s="118">
        <v>364</v>
      </c>
      <c r="CK60" s="41">
        <v>129</v>
      </c>
      <c r="CL60" s="30"/>
      <c r="CM60" s="43" t="s">
        <v>36</v>
      </c>
      <c r="CN60" s="41">
        <v>43</v>
      </c>
      <c r="CO60" s="118">
        <v>26</v>
      </c>
      <c r="CP60" s="41">
        <v>60</v>
      </c>
      <c r="CR60" s="43" t="s">
        <v>36</v>
      </c>
      <c r="CS60" s="41">
        <v>109</v>
      </c>
      <c r="CT60" s="118">
        <v>78</v>
      </c>
      <c r="CU60" s="41">
        <v>139</v>
      </c>
      <c r="CW60" s="43" t="s">
        <v>36</v>
      </c>
      <c r="CX60" s="41">
        <v>71</v>
      </c>
      <c r="CY60" s="118">
        <v>59</v>
      </c>
      <c r="CZ60" s="41">
        <v>107</v>
      </c>
      <c r="DB60" s="43" t="s">
        <v>36</v>
      </c>
      <c r="DC60" s="41">
        <v>2201</v>
      </c>
      <c r="DD60" s="118">
        <v>1563</v>
      </c>
      <c r="DE60" s="41">
        <v>2971</v>
      </c>
      <c r="DG60" s="43" t="s">
        <v>36</v>
      </c>
      <c r="DH60" s="41">
        <v>1491</v>
      </c>
      <c r="DI60" s="118">
        <v>2088</v>
      </c>
      <c r="DJ60" s="41">
        <v>5849</v>
      </c>
      <c r="DL60" s="43" t="s">
        <v>36</v>
      </c>
      <c r="DM60" s="41">
        <v>92</v>
      </c>
      <c r="DN60" s="118">
        <v>61</v>
      </c>
      <c r="DO60" s="41">
        <v>135</v>
      </c>
      <c r="DQ60" s="43" t="s">
        <v>36</v>
      </c>
      <c r="DR60" s="41">
        <v>5955</v>
      </c>
      <c r="DS60" s="118">
        <v>5501</v>
      </c>
      <c r="DT60" s="41">
        <v>13677</v>
      </c>
      <c r="DV60" s="43" t="s">
        <v>36</v>
      </c>
      <c r="DW60" s="41">
        <v>33620</v>
      </c>
      <c r="DX60" s="118">
        <v>22322</v>
      </c>
      <c r="DY60" s="41">
        <v>48973</v>
      </c>
      <c r="EA60" s="43" t="s">
        <v>36</v>
      </c>
      <c r="EB60" s="41">
        <v>7187</v>
      </c>
      <c r="EC60" s="118">
        <v>6240</v>
      </c>
      <c r="ED60" s="41">
        <v>16597</v>
      </c>
      <c r="EF60" s="43" t="s">
        <v>36</v>
      </c>
      <c r="EG60" s="41">
        <v>11468</v>
      </c>
      <c r="EH60" s="118">
        <v>5833</v>
      </c>
      <c r="EI60" s="41">
        <v>15090</v>
      </c>
      <c r="EK60" s="43" t="s">
        <v>36</v>
      </c>
      <c r="EL60" s="41">
        <v>7118</v>
      </c>
      <c r="EM60" s="118">
        <v>6304</v>
      </c>
      <c r="EN60" s="41">
        <v>17501</v>
      </c>
      <c r="EP60" s="43" t="s">
        <v>36</v>
      </c>
      <c r="EQ60" s="41">
        <v>6326</v>
      </c>
      <c r="ER60" s="118">
        <v>3592</v>
      </c>
      <c r="ES60" s="41">
        <v>11686</v>
      </c>
      <c r="EU60" s="43" t="s">
        <v>36</v>
      </c>
      <c r="EV60" s="41">
        <v>3412</v>
      </c>
      <c r="EW60" s="118">
        <v>2877</v>
      </c>
      <c r="EX60" s="41">
        <v>10801</v>
      </c>
      <c r="EZ60" s="43" t="s">
        <v>36</v>
      </c>
      <c r="FA60" s="41">
        <v>8898</v>
      </c>
      <c r="FB60" s="118">
        <v>5836</v>
      </c>
      <c r="FC60" s="41">
        <v>14873</v>
      </c>
      <c r="FE60" s="43" t="s">
        <v>36</v>
      </c>
      <c r="FF60" s="41">
        <v>1110</v>
      </c>
      <c r="FG60" s="118">
        <v>594</v>
      </c>
      <c r="FH60" s="41">
        <v>2516</v>
      </c>
      <c r="FJ60" s="43" t="s">
        <v>36</v>
      </c>
      <c r="FK60" s="41">
        <v>74</v>
      </c>
      <c r="FL60" s="118">
        <v>65</v>
      </c>
      <c r="FM60" s="41">
        <v>386</v>
      </c>
    </row>
    <row r="61" spans="1:169" ht="15">
      <c r="A61" s="147" t="s">
        <v>52</v>
      </c>
      <c r="B61" s="42">
        <f>SUM(B49:B60)</f>
        <v>2248432</v>
      </c>
      <c r="C61" s="42">
        <f>SUM(C49:C60)</f>
        <v>1471236</v>
      </c>
      <c r="D61" s="42">
        <f>SUM(D49:D60)</f>
        <v>2588974</v>
      </c>
      <c r="F61" s="62" t="s">
        <v>52</v>
      </c>
      <c r="G61" s="42">
        <f>SUM(G49:G60)</f>
        <v>7373136.2089799065</v>
      </c>
      <c r="H61" s="42">
        <f t="shared" ref="H61:I61" si="16">SUM(H49:H60)</f>
        <v>5136467.6838050978</v>
      </c>
      <c r="I61" s="42">
        <f t="shared" si="16"/>
        <v>8563455.9264318142</v>
      </c>
      <c r="K61" s="62" t="str">
        <f>F61</f>
        <v>Totale</v>
      </c>
      <c r="L61" s="42">
        <f>SUM(L49:L60)</f>
        <v>4235595</v>
      </c>
      <c r="M61" s="42">
        <f>SUM(M49:M60)</f>
        <v>2425489</v>
      </c>
      <c r="N61" s="42">
        <f>SUM(N49:N60)</f>
        <v>4202178</v>
      </c>
      <c r="P61" s="62" t="str">
        <f>K61</f>
        <v>Totale</v>
      </c>
      <c r="Q61" s="42">
        <f>SUM(Q49:Q60)</f>
        <v>111714</v>
      </c>
      <c r="R61" s="42">
        <f>SUM(R49:R60)</f>
        <v>91939</v>
      </c>
      <c r="S61" s="42">
        <f>SUM(S49:S60)</f>
        <v>201926</v>
      </c>
      <c r="T61" s="112"/>
      <c r="U61" s="62" t="str">
        <f>P61</f>
        <v>Totale</v>
      </c>
      <c r="V61" s="42">
        <f>SUM(V49:V60)</f>
        <v>24339.699999999997</v>
      </c>
      <c r="W61" s="42">
        <f>SUM(W49:W60)</f>
        <v>14002.1</v>
      </c>
      <c r="X61" s="42">
        <f>SUM(X49:X60)</f>
        <v>30913.399999999991</v>
      </c>
      <c r="Z61" s="62" t="str">
        <f>P61</f>
        <v>Totale</v>
      </c>
      <c r="AA61" s="42">
        <f>SUM(AA49:AA60)</f>
        <v>39958</v>
      </c>
      <c r="AB61" s="42">
        <f>SUM(AB49:AB60)</f>
        <v>23564</v>
      </c>
      <c r="AC61" s="42">
        <f>SUM(AC49:AC60)</f>
        <v>46747</v>
      </c>
      <c r="AE61" s="62" t="str">
        <f>Z61</f>
        <v>Totale</v>
      </c>
      <c r="AF61" s="42">
        <f>SUM(AF49:AF60)</f>
        <v>15072</v>
      </c>
      <c r="AG61" s="42">
        <f>SUM(AG49:AG60)</f>
        <v>12233</v>
      </c>
      <c r="AH61" s="42">
        <f>SUM(AH49:AH60)</f>
        <v>23950</v>
      </c>
      <c r="AJ61" s="62" t="str">
        <f>AE61</f>
        <v>Totale</v>
      </c>
      <c r="AK61" s="42">
        <f>SUM(AK49:AK60)</f>
        <v>8265</v>
      </c>
      <c r="AL61" s="42">
        <f>SUM(AL49:AL60)</f>
        <v>24992</v>
      </c>
      <c r="AM61" s="42">
        <f>SUM(AM49:AM60)</f>
        <v>64544</v>
      </c>
      <c r="AO61" s="62" t="str">
        <f>AJ61</f>
        <v>Totale</v>
      </c>
      <c r="AP61" s="42">
        <f>SUM(AP49:AP60)</f>
        <v>19468</v>
      </c>
      <c r="AQ61" s="42">
        <f>SUM(AQ49:AQ60)</f>
        <v>57792</v>
      </c>
      <c r="AR61" s="42">
        <f>SUM(AR49:AR60)</f>
        <v>154539</v>
      </c>
      <c r="AT61" s="62" t="str">
        <f>AO61</f>
        <v>Totale</v>
      </c>
      <c r="AU61" s="42">
        <f>SUM(AU49:AU60)</f>
        <v>18272</v>
      </c>
      <c r="AV61" s="42">
        <f>SUM(AV49:AV60)</f>
        <v>29494</v>
      </c>
      <c r="AW61" s="42">
        <f>SUM(AW49:AW60)</f>
        <v>71488</v>
      </c>
      <c r="AY61" s="62" t="str">
        <f>AT61</f>
        <v>Totale</v>
      </c>
      <c r="AZ61" s="42">
        <f>SUM(AZ49:AZ60)</f>
        <v>15709</v>
      </c>
      <c r="BA61" s="42">
        <f>SUM(BA49:BA60)</f>
        <v>55950</v>
      </c>
      <c r="BB61" s="42">
        <f>SUM(BB49:BB60)</f>
        <v>152271</v>
      </c>
      <c r="BD61" s="62" t="str">
        <f>AY61</f>
        <v>Totale</v>
      </c>
      <c r="BE61" s="42">
        <f>SUM(BE49:BE60)</f>
        <v>25195</v>
      </c>
      <c r="BF61" s="42">
        <f>SUM(BF49:BF60)</f>
        <v>16200</v>
      </c>
      <c r="BG61" s="42">
        <f>SUM(BG49:BG60)</f>
        <v>24020</v>
      </c>
      <c r="BI61" s="62" t="s">
        <v>52</v>
      </c>
      <c r="BJ61" s="42">
        <f>SUM(BJ49:BJ60)</f>
        <v>129429.73446327684</v>
      </c>
      <c r="BK61" s="42">
        <f>SUM(BK49:BK60)</f>
        <v>74593.662900188327</v>
      </c>
      <c r="BL61" s="42">
        <f>SUM(BL49:BL60)</f>
        <v>146439.60263653484</v>
      </c>
      <c r="BN61" s="62" t="str">
        <f>BI61</f>
        <v>Totale</v>
      </c>
      <c r="BO61" s="42">
        <f>SUM(BO49:BO60)</f>
        <v>18212</v>
      </c>
      <c r="BP61" s="42">
        <f>SUM(BP49:BP60)</f>
        <v>6707</v>
      </c>
      <c r="BQ61" s="42">
        <f>SUM(BQ49:BQ60)</f>
        <v>11874</v>
      </c>
      <c r="BS61" s="62" t="str">
        <f>BN61</f>
        <v>Totale</v>
      </c>
      <c r="BT61" s="42">
        <f>SUM(BT49:BT60)</f>
        <v>6337</v>
      </c>
      <c r="BU61" s="42">
        <f>SUM(BU49:BU60)</f>
        <v>4679</v>
      </c>
      <c r="BV61" s="42">
        <f>SUM(BV49:BV60)</f>
        <v>8988</v>
      </c>
      <c r="BX61" s="63" t="s">
        <v>179</v>
      </c>
      <c r="BY61" s="118">
        <f>SUM(BY49:BY60)</f>
        <v>386756</v>
      </c>
      <c r="BZ61" s="118">
        <f>SUM(BZ49:BZ60)</f>
        <v>316052</v>
      </c>
      <c r="CA61" s="118">
        <f>SUM(CA49:CA60)</f>
        <v>880483</v>
      </c>
      <c r="CB61" s="30"/>
      <c r="CC61" s="62" t="str">
        <f>BX61</f>
        <v>Totale 2015</v>
      </c>
      <c r="CD61" s="118">
        <f>SUM(CD49:CD60)</f>
        <v>10712</v>
      </c>
      <c r="CE61" s="118">
        <f>SUM(CE49:CE60)</f>
        <v>27311</v>
      </c>
      <c r="CF61" s="118">
        <f>SUM(CF49:CF60)</f>
        <v>103833</v>
      </c>
      <c r="CG61" s="30"/>
      <c r="CH61" s="62" t="str">
        <f>CC61</f>
        <v>Totale 2015</v>
      </c>
      <c r="CI61" s="118">
        <f>SUM(CI49:CI60)</f>
        <v>4103</v>
      </c>
      <c r="CJ61" s="118">
        <f>SUM(CJ49:CJ60)</f>
        <v>6543</v>
      </c>
      <c r="CK61" s="118">
        <f>SUM(CK49:CK60)</f>
        <v>2098</v>
      </c>
      <c r="CL61" s="30"/>
      <c r="CM61" s="62" t="str">
        <f>CH61</f>
        <v>Totale 2015</v>
      </c>
      <c r="CN61" s="118">
        <f>SUM(CN49:CN60)</f>
        <v>536</v>
      </c>
      <c r="CO61" s="118">
        <f>SUM(CO49:CO60)</f>
        <v>362</v>
      </c>
      <c r="CP61" s="118">
        <f>SUM(CP49:CP60)</f>
        <v>689</v>
      </c>
      <c r="CR61" s="62" t="str">
        <f>CM61</f>
        <v>Totale 2015</v>
      </c>
      <c r="CS61" s="42">
        <f>SUM(CS49:CS60)</f>
        <v>1549</v>
      </c>
      <c r="CT61" s="42">
        <f t="shared" ref="CT61:CU61" si="17">SUM(CT49:CT60)</f>
        <v>797</v>
      </c>
      <c r="CU61" s="42">
        <f t="shared" si="17"/>
        <v>1477</v>
      </c>
      <c r="CW61" s="62" t="str">
        <f>CR61</f>
        <v>Totale 2015</v>
      </c>
      <c r="CX61" s="42">
        <f>SUM(CX49:CX60)</f>
        <v>910</v>
      </c>
      <c r="CY61" s="42">
        <f t="shared" ref="CY61:CZ61" si="18">SUM(CY49:CY60)</f>
        <v>683</v>
      </c>
      <c r="CZ61" s="42">
        <f t="shared" si="18"/>
        <v>1292</v>
      </c>
      <c r="DB61" s="62" t="str">
        <f>CW61</f>
        <v>Totale 2015</v>
      </c>
      <c r="DC61" s="42">
        <f>SUM(DC49:DC60)</f>
        <v>26071</v>
      </c>
      <c r="DD61" s="42">
        <f t="shared" ref="DD61:DE61" si="19">SUM(DD49:DD60)</f>
        <v>19001</v>
      </c>
      <c r="DE61" s="42">
        <f t="shared" si="19"/>
        <v>36476</v>
      </c>
      <c r="DG61" s="62" t="str">
        <f>DB61</f>
        <v>Totale 2015</v>
      </c>
      <c r="DH61" s="42">
        <f>SUM(DH49:DH60)</f>
        <v>8309</v>
      </c>
      <c r="DI61" s="42">
        <f t="shared" ref="DI61:DJ61" si="20">SUM(DI49:DI60)</f>
        <v>17841</v>
      </c>
      <c r="DJ61" s="42">
        <f t="shared" si="20"/>
        <v>56992</v>
      </c>
      <c r="DL61" s="62" t="str">
        <f>DG61</f>
        <v>Totale 2015</v>
      </c>
      <c r="DM61" s="42">
        <f>SUM(DM49:DM60)</f>
        <v>752</v>
      </c>
      <c r="DN61" s="42">
        <f t="shared" ref="DN61:DO61" si="21">SUM(DN49:DN60)</f>
        <v>561</v>
      </c>
      <c r="DO61" s="42">
        <f t="shared" si="21"/>
        <v>1140</v>
      </c>
      <c r="DQ61" s="62" t="str">
        <f>DL61</f>
        <v>Totale 2015</v>
      </c>
      <c r="DR61" s="42">
        <f>SUM(DR49:DR60)</f>
        <v>155975</v>
      </c>
      <c r="DS61" s="42">
        <f t="shared" ref="DS61:DT61" si="22">SUM(DS49:DS60)</f>
        <v>138646</v>
      </c>
      <c r="DT61" s="42">
        <f t="shared" si="22"/>
        <v>274024</v>
      </c>
      <c r="DV61" s="62" t="str">
        <f>DQ61</f>
        <v>Totale 2015</v>
      </c>
      <c r="DW61" s="42">
        <f>SUM(DW49:DW60)</f>
        <v>584651</v>
      </c>
      <c r="DX61" s="42">
        <f t="shared" ref="DX61:DY61" si="23">SUM(DX49:DX60)</f>
        <v>428339</v>
      </c>
      <c r="DY61" s="42">
        <f t="shared" si="23"/>
        <v>736096</v>
      </c>
      <c r="EA61" s="62" t="str">
        <f>DV61</f>
        <v>Totale 2015</v>
      </c>
      <c r="EB61" s="42">
        <f>SUM(EB49:EB60)</f>
        <v>68513</v>
      </c>
      <c r="EC61" s="42">
        <f t="shared" ref="EC61:ED61" si="24">SUM(EC49:EC60)</f>
        <v>62066</v>
      </c>
      <c r="ED61" s="42">
        <f t="shared" si="24"/>
        <v>152578</v>
      </c>
      <c r="EF61" s="62" t="str">
        <f>EA61</f>
        <v>Totale 2015</v>
      </c>
      <c r="EG61" s="42">
        <f>SUM(EG49:EG60)</f>
        <v>133213</v>
      </c>
      <c r="EH61" s="42">
        <f t="shared" ref="EH61:EI61" si="25">SUM(EH49:EH60)</f>
        <v>65482</v>
      </c>
      <c r="EI61" s="42">
        <f t="shared" si="25"/>
        <v>156149</v>
      </c>
      <c r="EK61" s="62" t="str">
        <f>EF61</f>
        <v>Totale 2015</v>
      </c>
      <c r="EL61" s="42">
        <f>SUM(EL49:EL60)</f>
        <v>69375</v>
      </c>
      <c r="EM61" s="42">
        <f t="shared" ref="EM61:EN61" si="26">SUM(EM49:EM60)</f>
        <v>69898</v>
      </c>
      <c r="EN61" s="42">
        <f t="shared" si="26"/>
        <v>183934</v>
      </c>
      <c r="EP61" s="62" t="str">
        <f>EK61</f>
        <v>Totale 2015</v>
      </c>
      <c r="EQ61" s="42">
        <f>SUM(EQ49:EQ60)</f>
        <v>47781</v>
      </c>
      <c r="ER61" s="42">
        <f t="shared" ref="ER61:ES61" si="27">SUM(ER49:ER60)</f>
        <v>34861</v>
      </c>
      <c r="ES61" s="42">
        <f t="shared" si="27"/>
        <v>115028</v>
      </c>
      <c r="EU61" s="62" t="str">
        <f>EP61</f>
        <v>Totale 2015</v>
      </c>
      <c r="EV61" s="42">
        <f>SUM(EV49:EV60)</f>
        <v>31617</v>
      </c>
      <c r="EW61" s="42">
        <f t="shared" ref="EW61:EX61" si="28">SUM(EW49:EW60)</f>
        <v>27748</v>
      </c>
      <c r="EX61" s="42">
        <f t="shared" si="28"/>
        <v>122442</v>
      </c>
      <c r="EZ61" s="62" t="str">
        <f>EU61</f>
        <v>Totale 2015</v>
      </c>
      <c r="FA61" s="42">
        <f>SUM(FA49:FA60)</f>
        <v>76107</v>
      </c>
      <c r="FB61" s="42">
        <f t="shared" ref="FB61:FC61" si="29">SUM(FB49:FB60)</f>
        <v>63399</v>
      </c>
      <c r="FC61" s="42">
        <f t="shared" si="29"/>
        <v>145033</v>
      </c>
      <c r="FE61" s="62" t="str">
        <f>EZ61</f>
        <v>Totale 2015</v>
      </c>
      <c r="FF61" s="42">
        <f>SUM(FF49:FF60)</f>
        <v>10515</v>
      </c>
      <c r="FG61" s="42">
        <f t="shared" ref="FG61:FH61" si="30">SUM(FG49:FG60)</f>
        <v>5239</v>
      </c>
      <c r="FH61" s="42">
        <f t="shared" si="30"/>
        <v>19427</v>
      </c>
      <c r="FJ61" s="62" t="str">
        <f>FE61</f>
        <v>Totale 2015</v>
      </c>
      <c r="FK61" s="42">
        <f>SUM(FK49:FK60)</f>
        <v>956</v>
      </c>
      <c r="FL61" s="42">
        <f t="shared" ref="FL61:FM61" si="31">SUM(FL49:FL60)</f>
        <v>737</v>
      </c>
      <c r="FM61" s="42">
        <f t="shared" si="31"/>
        <v>3659</v>
      </c>
    </row>
    <row r="62" spans="1:169" ht="15">
      <c r="U62" s="184" t="s">
        <v>227</v>
      </c>
      <c r="BX62" s="30"/>
      <c r="BY62" s="30"/>
      <c r="BZ62" s="30"/>
      <c r="CA62" s="30"/>
      <c r="CB62" s="30"/>
      <c r="CC62" s="30"/>
      <c r="CD62" s="30"/>
      <c r="CE62" s="30"/>
      <c r="CF62" s="30"/>
      <c r="CG62" s="30"/>
      <c r="CH62" s="30"/>
      <c r="CI62" s="30"/>
      <c r="CJ62" s="30"/>
      <c r="CK62" s="30"/>
      <c r="CL62" s="30"/>
      <c r="CM62" s="30"/>
      <c r="CN62" s="30"/>
      <c r="CO62" s="30"/>
      <c r="CP62" s="30"/>
      <c r="CR62" s="30"/>
      <c r="CT62" s="170"/>
      <c r="CU62" s="30"/>
      <c r="CW62" s="30"/>
      <c r="CY62" s="170"/>
      <c r="CZ62" s="30"/>
      <c r="DB62" s="30"/>
      <c r="DD62" s="170"/>
      <c r="DE62" s="30"/>
    </row>
    <row r="63" spans="1:169" ht="15">
      <c r="A63" s="62">
        <v>2014</v>
      </c>
      <c r="B63" s="63" t="s">
        <v>22</v>
      </c>
      <c r="C63" s="63" t="s">
        <v>23</v>
      </c>
      <c r="D63" s="63" t="s">
        <v>24</v>
      </c>
      <c r="F63" s="62">
        <f>A63</f>
        <v>2014</v>
      </c>
      <c r="G63" s="63" t="s">
        <v>22</v>
      </c>
      <c r="H63" s="63" t="s">
        <v>23</v>
      </c>
      <c r="I63" s="63" t="s">
        <v>24</v>
      </c>
      <c r="K63" s="62">
        <f>F63</f>
        <v>2014</v>
      </c>
      <c r="L63" s="63" t="s">
        <v>22</v>
      </c>
      <c r="M63" s="63" t="s">
        <v>23</v>
      </c>
      <c r="N63" s="63" t="s">
        <v>24</v>
      </c>
      <c r="P63" s="62">
        <f>K63</f>
        <v>2014</v>
      </c>
      <c r="Q63" s="63" t="s">
        <v>22</v>
      </c>
      <c r="R63" s="63" t="s">
        <v>23</v>
      </c>
      <c r="S63" s="63" t="s">
        <v>24</v>
      </c>
      <c r="T63" s="186"/>
      <c r="U63" s="62">
        <f>P63</f>
        <v>2014</v>
      </c>
      <c r="V63" s="63" t="s">
        <v>22</v>
      </c>
      <c r="W63" s="63" t="s">
        <v>23</v>
      </c>
      <c r="X63" s="63" t="s">
        <v>24</v>
      </c>
      <c r="Z63" s="62">
        <f>P63</f>
        <v>2014</v>
      </c>
      <c r="AA63" s="63" t="s">
        <v>22</v>
      </c>
      <c r="AB63" s="63" t="s">
        <v>23</v>
      </c>
      <c r="AC63" s="63" t="s">
        <v>24</v>
      </c>
      <c r="AE63" s="62">
        <f>Z63</f>
        <v>2014</v>
      </c>
      <c r="AF63" s="63" t="s">
        <v>22</v>
      </c>
      <c r="AG63" s="63" t="s">
        <v>23</v>
      </c>
      <c r="AH63" s="63" t="s">
        <v>24</v>
      </c>
      <c r="AJ63" s="62">
        <f>AE63</f>
        <v>2014</v>
      </c>
      <c r="AK63" s="63" t="s">
        <v>22</v>
      </c>
      <c r="AL63" s="63" t="s">
        <v>23</v>
      </c>
      <c r="AM63" s="63" t="s">
        <v>24</v>
      </c>
      <c r="AO63" s="62">
        <f>AJ63</f>
        <v>2014</v>
      </c>
      <c r="AP63" s="63" t="s">
        <v>22</v>
      </c>
      <c r="AQ63" s="63" t="s">
        <v>23</v>
      </c>
      <c r="AR63" s="63" t="s">
        <v>24</v>
      </c>
      <c r="AT63" s="62">
        <f>AO63</f>
        <v>2014</v>
      </c>
      <c r="AU63" s="63" t="s">
        <v>22</v>
      </c>
      <c r="AV63" s="63" t="s">
        <v>23</v>
      </c>
      <c r="AW63" s="63" t="s">
        <v>24</v>
      </c>
      <c r="AY63" s="62">
        <f>AT63</f>
        <v>2014</v>
      </c>
      <c r="AZ63" s="63" t="s">
        <v>22</v>
      </c>
      <c r="BA63" s="63" t="s">
        <v>23</v>
      </c>
      <c r="BB63" s="63" t="s">
        <v>24</v>
      </c>
      <c r="BD63" s="62">
        <f>AY63</f>
        <v>2014</v>
      </c>
      <c r="BE63" s="63" t="s">
        <v>22</v>
      </c>
      <c r="BF63" s="63" t="s">
        <v>23</v>
      </c>
      <c r="BG63" s="63" t="s">
        <v>24</v>
      </c>
      <c r="BI63" s="62">
        <v>2014</v>
      </c>
      <c r="BJ63" s="63" t="s">
        <v>22</v>
      </c>
      <c r="BK63" s="63" t="s">
        <v>23</v>
      </c>
      <c r="BL63" s="63" t="s">
        <v>24</v>
      </c>
      <c r="BN63" s="62">
        <f>BI63</f>
        <v>2014</v>
      </c>
      <c r="BO63" s="63" t="s">
        <v>22</v>
      </c>
      <c r="BP63" s="63" t="s">
        <v>23</v>
      </c>
      <c r="BQ63" s="63" t="s">
        <v>24</v>
      </c>
      <c r="BS63" s="62">
        <f>BN63</f>
        <v>2014</v>
      </c>
      <c r="BT63" s="63" t="s">
        <v>22</v>
      </c>
      <c r="BU63" s="63" t="s">
        <v>23</v>
      </c>
      <c r="BV63" s="63" t="s">
        <v>24</v>
      </c>
      <c r="BX63" s="62">
        <v>2014</v>
      </c>
      <c r="BY63" s="63" t="s">
        <v>22</v>
      </c>
      <c r="BZ63" s="63" t="s">
        <v>23</v>
      </c>
      <c r="CA63" s="63" t="s">
        <v>24</v>
      </c>
      <c r="CB63" s="30"/>
      <c r="CC63" s="62">
        <f>BX63</f>
        <v>2014</v>
      </c>
      <c r="CD63" s="63" t="s">
        <v>22</v>
      </c>
      <c r="CE63" s="63" t="s">
        <v>23</v>
      </c>
      <c r="CF63" s="63" t="s">
        <v>24</v>
      </c>
      <c r="CG63" s="30"/>
      <c r="CH63" s="62">
        <f>CC63</f>
        <v>2014</v>
      </c>
      <c r="CI63" s="63" t="s">
        <v>22</v>
      </c>
      <c r="CJ63" s="63" t="s">
        <v>23</v>
      </c>
      <c r="CK63" s="63" t="s">
        <v>24</v>
      </c>
      <c r="CL63" s="30"/>
      <c r="CM63" s="62">
        <f>CH63</f>
        <v>2014</v>
      </c>
      <c r="CN63" s="63" t="s">
        <v>22</v>
      </c>
      <c r="CO63" s="63" t="s">
        <v>23</v>
      </c>
      <c r="CP63" s="63" t="s">
        <v>24</v>
      </c>
    </row>
    <row r="64" spans="1:169" ht="15">
      <c r="A64" s="43" t="s">
        <v>25</v>
      </c>
      <c r="B64" s="121">
        <v>108936</v>
      </c>
      <c r="C64" s="122">
        <v>74128</v>
      </c>
      <c r="D64" s="123">
        <v>154414</v>
      </c>
      <c r="F64" s="43" t="s">
        <v>25</v>
      </c>
      <c r="G64" s="41">
        <v>512536</v>
      </c>
      <c r="H64" s="41">
        <v>302060</v>
      </c>
      <c r="I64" s="41">
        <v>577600</v>
      </c>
      <c r="J64" s="161"/>
      <c r="K64" s="43" t="s">
        <v>25</v>
      </c>
      <c r="L64" s="124">
        <v>308677.5</v>
      </c>
      <c r="M64" s="124">
        <v>182362.5</v>
      </c>
      <c r="N64" s="124">
        <v>340267.5</v>
      </c>
      <c r="P64" s="43" t="s">
        <v>25</v>
      </c>
      <c r="Q64" s="41">
        <v>8303</v>
      </c>
      <c r="R64" s="118">
        <v>6004</v>
      </c>
      <c r="S64" s="41">
        <v>13378</v>
      </c>
      <c r="T64" s="6"/>
      <c r="U64" s="43" t="s">
        <v>25</v>
      </c>
      <c r="V64" s="41">
        <v>3574.2</v>
      </c>
      <c r="W64" s="118">
        <v>1973.9999999999998</v>
      </c>
      <c r="X64" s="41">
        <v>5462.0999999999995</v>
      </c>
      <c r="Z64" s="43" t="s">
        <v>25</v>
      </c>
      <c r="AA64" s="41">
        <v>4739</v>
      </c>
      <c r="AB64" s="118">
        <v>2769</v>
      </c>
      <c r="AC64" s="41">
        <v>4826</v>
      </c>
      <c r="AE64" s="43" t="s">
        <v>25</v>
      </c>
      <c r="AF64" s="41">
        <v>1626</v>
      </c>
      <c r="AG64" s="118">
        <v>1340</v>
      </c>
      <c r="AH64" s="41">
        <v>2776</v>
      </c>
      <c r="AJ64" s="43" t="s">
        <v>25</v>
      </c>
      <c r="AK64" s="41">
        <v>1565</v>
      </c>
      <c r="AL64" s="118">
        <v>2980</v>
      </c>
      <c r="AM64" s="41">
        <v>6481</v>
      </c>
      <c r="AO64" s="43" t="s">
        <v>25</v>
      </c>
      <c r="AP64" s="41">
        <v>3089</v>
      </c>
      <c r="AQ64" s="118">
        <v>7156</v>
      </c>
      <c r="AR64" s="41">
        <v>15821</v>
      </c>
      <c r="AT64" s="43" t="s">
        <v>25</v>
      </c>
      <c r="AU64" s="41">
        <v>2632</v>
      </c>
      <c r="AV64" s="118">
        <v>3702</v>
      </c>
      <c r="AW64" s="41">
        <v>7862</v>
      </c>
      <c r="AY64" s="43" t="s">
        <v>25</v>
      </c>
      <c r="AZ64" s="41">
        <v>3390</v>
      </c>
      <c r="BA64" s="118">
        <v>7822</v>
      </c>
      <c r="BB64" s="41">
        <v>16874</v>
      </c>
      <c r="BD64" s="43" t="s">
        <v>25</v>
      </c>
      <c r="BE64" s="41">
        <v>3817</v>
      </c>
      <c r="BF64" s="118">
        <v>2070</v>
      </c>
      <c r="BG64" s="41">
        <v>3297</v>
      </c>
      <c r="BI64" s="43" t="s">
        <v>25</v>
      </c>
      <c r="BJ64" s="41">
        <v>12703</v>
      </c>
      <c r="BK64" s="118">
        <v>6482</v>
      </c>
      <c r="BL64" s="41">
        <v>12632</v>
      </c>
      <c r="BN64" s="43" t="s">
        <v>25</v>
      </c>
      <c r="BO64" s="41">
        <v>124</v>
      </c>
      <c r="BP64" s="118">
        <v>41</v>
      </c>
      <c r="BQ64" s="41">
        <v>64</v>
      </c>
      <c r="BS64" s="43" t="s">
        <v>25</v>
      </c>
      <c r="BT64" s="41">
        <v>948</v>
      </c>
      <c r="BU64" s="118">
        <v>472</v>
      </c>
      <c r="BV64" s="41">
        <v>705</v>
      </c>
      <c r="BX64" s="43" t="s">
        <v>25</v>
      </c>
      <c r="BY64" s="41">
        <f>37764</f>
        <v>37764</v>
      </c>
      <c r="BZ64" s="118">
        <f>36118</f>
        <v>36118</v>
      </c>
      <c r="CA64" s="41">
        <f>85739</f>
        <v>85739</v>
      </c>
      <c r="CB64" s="30"/>
      <c r="CC64" s="43" t="s">
        <v>25</v>
      </c>
      <c r="CD64" s="41">
        <v>1148</v>
      </c>
      <c r="CE64" s="118">
        <f>2339</f>
        <v>2339</v>
      </c>
      <c r="CF64" s="41">
        <f>9689</f>
        <v>9689</v>
      </c>
      <c r="CG64" s="30"/>
      <c r="CH64" s="43" t="s">
        <v>25</v>
      </c>
      <c r="CI64" s="41">
        <v>84</v>
      </c>
      <c r="CJ64" s="118">
        <v>45</v>
      </c>
      <c r="CK64" s="41">
        <v>85</v>
      </c>
      <c r="CL64" s="30"/>
      <c r="CM64" s="43" t="s">
        <v>25</v>
      </c>
      <c r="CN64" s="41">
        <v>52</v>
      </c>
      <c r="CO64" s="118">
        <v>36</v>
      </c>
      <c r="CP64" s="41">
        <v>74</v>
      </c>
    </row>
    <row r="65" spans="1:94" ht="15">
      <c r="A65" s="43" t="s">
        <v>26</v>
      </c>
      <c r="B65" s="121">
        <v>107688</v>
      </c>
      <c r="C65" s="122">
        <v>73948</v>
      </c>
      <c r="D65" s="123">
        <v>135052</v>
      </c>
      <c r="F65" s="43" t="s">
        <v>26</v>
      </c>
      <c r="G65" s="41">
        <v>497428</v>
      </c>
      <c r="H65" s="41">
        <v>299196</v>
      </c>
      <c r="I65" s="41">
        <v>514972</v>
      </c>
      <c r="J65" s="161"/>
      <c r="K65" s="43" t="s">
        <v>26</v>
      </c>
      <c r="L65" s="124">
        <v>299842.5</v>
      </c>
      <c r="M65" s="124">
        <v>177750</v>
      </c>
      <c r="N65" s="124">
        <v>292725</v>
      </c>
      <c r="P65" s="43" t="s">
        <v>26</v>
      </c>
      <c r="Q65" s="41">
        <v>6388</v>
      </c>
      <c r="R65" s="118">
        <v>5147</v>
      </c>
      <c r="S65" s="41">
        <v>10063</v>
      </c>
      <c r="T65" s="6"/>
      <c r="U65" s="43" t="s">
        <v>26</v>
      </c>
      <c r="V65" s="41">
        <v>3710.7</v>
      </c>
      <c r="W65" s="118">
        <v>1774.5</v>
      </c>
      <c r="X65" s="41">
        <v>4946.8999999999996</v>
      </c>
      <c r="Z65" s="43" t="s">
        <v>26</v>
      </c>
      <c r="AA65" s="41">
        <v>4879</v>
      </c>
      <c r="AB65" s="118">
        <v>2473</v>
      </c>
      <c r="AC65" s="41">
        <v>4003</v>
      </c>
      <c r="AE65" s="43" t="s">
        <v>26</v>
      </c>
      <c r="AF65" s="41">
        <v>1432</v>
      </c>
      <c r="AG65" s="118">
        <v>1184</v>
      </c>
      <c r="AH65" s="41">
        <v>2138</v>
      </c>
      <c r="AJ65" s="43" t="s">
        <v>26</v>
      </c>
      <c r="AK65" s="41">
        <v>1135</v>
      </c>
      <c r="AL65" s="118">
        <v>2720</v>
      </c>
      <c r="AM65" s="41">
        <v>5584</v>
      </c>
      <c r="AO65" s="43" t="s">
        <v>26</v>
      </c>
      <c r="AP65" s="41">
        <v>2124</v>
      </c>
      <c r="AQ65" s="118">
        <v>6446</v>
      </c>
      <c r="AR65" s="41">
        <v>13670</v>
      </c>
      <c r="AT65" s="43" t="s">
        <v>26</v>
      </c>
      <c r="AU65" s="41">
        <v>1920</v>
      </c>
      <c r="AV65" s="118">
        <v>3307</v>
      </c>
      <c r="AW65" s="41">
        <v>6652</v>
      </c>
      <c r="AY65" s="43" t="s">
        <v>26</v>
      </c>
      <c r="AZ65" s="41">
        <v>1927</v>
      </c>
      <c r="BA65" s="118">
        <v>6793</v>
      </c>
      <c r="BB65" s="41">
        <v>14242</v>
      </c>
      <c r="BD65" s="43" t="s">
        <v>26</v>
      </c>
      <c r="BE65" s="41">
        <v>3412</v>
      </c>
      <c r="BF65" s="118">
        <v>1926</v>
      </c>
      <c r="BG65" s="41">
        <v>2443</v>
      </c>
      <c r="BI65" s="43" t="s">
        <v>26</v>
      </c>
      <c r="BJ65" s="41">
        <v>11631</v>
      </c>
      <c r="BK65" s="118">
        <v>5941</v>
      </c>
      <c r="BL65" s="41">
        <v>10040</v>
      </c>
      <c r="BN65" s="43" t="s">
        <v>26</v>
      </c>
      <c r="BO65" s="41">
        <v>113</v>
      </c>
      <c r="BP65" s="118">
        <v>40</v>
      </c>
      <c r="BQ65" s="41">
        <v>54</v>
      </c>
      <c r="BS65" s="43" t="s">
        <v>26</v>
      </c>
      <c r="BT65" s="41">
        <v>945</v>
      </c>
      <c r="BU65" s="118">
        <v>480</v>
      </c>
      <c r="BV65" s="41">
        <v>618</v>
      </c>
      <c r="BX65" s="43" t="s">
        <v>26</v>
      </c>
      <c r="BY65" s="41">
        <f>33041</f>
        <v>33041</v>
      </c>
      <c r="BZ65" s="118">
        <v>33048</v>
      </c>
      <c r="CA65" s="41">
        <v>76396</v>
      </c>
      <c r="CB65" s="30"/>
      <c r="CC65" s="43" t="s">
        <v>26</v>
      </c>
      <c r="CD65" s="41">
        <f>909</f>
        <v>909</v>
      </c>
      <c r="CE65" s="118">
        <f>2042</f>
        <v>2042</v>
      </c>
      <c r="CF65" s="41">
        <f>8264</f>
        <v>8264</v>
      </c>
      <c r="CG65" s="30"/>
      <c r="CH65" s="43" t="s">
        <v>26</v>
      </c>
      <c r="CI65" s="41">
        <v>77</v>
      </c>
      <c r="CJ65" s="118">
        <v>45</v>
      </c>
      <c r="CK65" s="41">
        <v>78</v>
      </c>
      <c r="CL65" s="30"/>
      <c r="CM65" s="43" t="s">
        <v>26</v>
      </c>
      <c r="CN65" s="41">
        <v>48</v>
      </c>
      <c r="CO65" s="118">
        <v>35</v>
      </c>
      <c r="CP65" s="41">
        <v>61</v>
      </c>
    </row>
    <row r="66" spans="1:94" ht="15">
      <c r="A66" s="43" t="s">
        <v>27</v>
      </c>
      <c r="B66" s="121">
        <v>112942</v>
      </c>
      <c r="C66" s="122">
        <v>84522</v>
      </c>
      <c r="D66" s="123">
        <v>154584</v>
      </c>
      <c r="E66" s="160"/>
      <c r="F66" s="43" t="s">
        <v>27</v>
      </c>
      <c r="G66" s="41">
        <v>509744</v>
      </c>
      <c r="H66" s="41">
        <v>340500</v>
      </c>
      <c r="I66" s="41">
        <v>588292</v>
      </c>
      <c r="K66" s="43" t="s">
        <v>27</v>
      </c>
      <c r="L66" s="124">
        <v>304815</v>
      </c>
      <c r="M66" s="124">
        <v>192960</v>
      </c>
      <c r="N66" s="124">
        <v>315435</v>
      </c>
      <c r="P66" s="43" t="s">
        <v>27</v>
      </c>
      <c r="Q66" s="41">
        <v>6078</v>
      </c>
      <c r="R66" s="118">
        <v>5644</v>
      </c>
      <c r="S66" s="41">
        <v>11312</v>
      </c>
      <c r="T66" s="6"/>
      <c r="U66" s="43" t="s">
        <v>27</v>
      </c>
      <c r="V66" s="41">
        <v>3569.2999999999997</v>
      </c>
      <c r="W66" s="118">
        <v>1713.6</v>
      </c>
      <c r="X66" s="41">
        <v>3118.5</v>
      </c>
      <c r="Z66" s="43" t="s">
        <v>27</v>
      </c>
      <c r="AA66" s="41">
        <v>4936</v>
      </c>
      <c r="AB66" s="118">
        <v>2420</v>
      </c>
      <c r="AC66" s="41">
        <v>4229</v>
      </c>
      <c r="AE66" s="43" t="s">
        <v>27</v>
      </c>
      <c r="AF66" s="41">
        <v>1140</v>
      </c>
      <c r="AG66" s="118">
        <v>1102</v>
      </c>
      <c r="AH66" s="41">
        <v>2056</v>
      </c>
      <c r="AJ66" s="43" t="s">
        <v>27</v>
      </c>
      <c r="AK66" s="41">
        <v>416</v>
      </c>
      <c r="AL66" s="118">
        <v>2415</v>
      </c>
      <c r="AM66" s="41">
        <v>5740</v>
      </c>
      <c r="AO66" s="43" t="s">
        <v>27</v>
      </c>
      <c r="AP66" s="41">
        <v>883</v>
      </c>
      <c r="AQ66" s="118">
        <v>5915</v>
      </c>
      <c r="AR66" s="41">
        <v>14099</v>
      </c>
      <c r="AT66" s="43" t="s">
        <v>27</v>
      </c>
      <c r="AU66" s="41">
        <v>884</v>
      </c>
      <c r="AV66" s="118">
        <v>2773</v>
      </c>
      <c r="AW66" s="41">
        <v>6514</v>
      </c>
      <c r="AY66" s="43" t="s">
        <v>27</v>
      </c>
      <c r="AZ66" s="41">
        <v>662</v>
      </c>
      <c r="BA66" s="118">
        <v>6154</v>
      </c>
      <c r="BB66" s="41">
        <v>14768</v>
      </c>
      <c r="BD66" s="43" t="s">
        <v>27</v>
      </c>
      <c r="BE66" s="41">
        <v>2347</v>
      </c>
      <c r="BF66" s="118">
        <v>1785</v>
      </c>
      <c r="BG66" s="41">
        <v>2244</v>
      </c>
      <c r="BI66" s="43" t="s">
        <v>27</v>
      </c>
      <c r="BJ66" s="41">
        <v>9777</v>
      </c>
      <c r="BK66" s="118">
        <v>5982</v>
      </c>
      <c r="BL66" s="41">
        <v>10621</v>
      </c>
      <c r="BN66" s="43" t="s">
        <v>27</v>
      </c>
      <c r="BO66" s="41">
        <v>90</v>
      </c>
      <c r="BP66" s="118">
        <v>39</v>
      </c>
      <c r="BQ66" s="41">
        <v>60</v>
      </c>
      <c r="BS66" s="43" t="s">
        <v>27</v>
      </c>
      <c r="BT66" s="41">
        <v>1455</v>
      </c>
      <c r="BU66" s="118">
        <v>794</v>
      </c>
      <c r="BV66" s="41">
        <v>1032</v>
      </c>
      <c r="BX66" s="43" t="s">
        <v>27</v>
      </c>
      <c r="BY66" s="41">
        <v>28619</v>
      </c>
      <c r="BZ66" s="118">
        <v>31874</v>
      </c>
      <c r="CA66" s="41">
        <v>83175</v>
      </c>
      <c r="CB66" s="30"/>
      <c r="CC66" s="43" t="s">
        <v>27</v>
      </c>
      <c r="CD66" s="41">
        <v>711</v>
      </c>
      <c r="CE66" s="118">
        <v>2054</v>
      </c>
      <c r="CF66" s="41">
        <v>8960</v>
      </c>
      <c r="CG66" s="30"/>
      <c r="CH66" s="43" t="s">
        <v>27</v>
      </c>
      <c r="CI66" s="41">
        <v>79</v>
      </c>
      <c r="CJ66" s="118">
        <v>51</v>
      </c>
      <c r="CK66" s="41">
        <v>88</v>
      </c>
      <c r="CL66" s="30"/>
      <c r="CM66" s="43" t="s">
        <v>27</v>
      </c>
      <c r="CN66" s="41">
        <v>50</v>
      </c>
      <c r="CO66" s="118">
        <v>38</v>
      </c>
      <c r="CP66" s="41">
        <v>67</v>
      </c>
    </row>
    <row r="67" spans="1:94" ht="15">
      <c r="A67" s="43" t="s">
        <v>28</v>
      </c>
      <c r="B67" s="121">
        <v>116634</v>
      </c>
      <c r="C67" s="122">
        <v>81092</v>
      </c>
      <c r="D67" s="123">
        <v>164116</v>
      </c>
      <c r="E67" s="160"/>
      <c r="F67" s="43" t="s">
        <v>28</v>
      </c>
      <c r="G67" s="41">
        <v>484938</v>
      </c>
      <c r="H67" s="41">
        <v>329137</v>
      </c>
      <c r="I67" s="41">
        <v>637457</v>
      </c>
      <c r="K67" s="43" t="s">
        <v>28</v>
      </c>
      <c r="L67" s="124">
        <v>302152.5</v>
      </c>
      <c r="M67" s="124">
        <v>177967.5</v>
      </c>
      <c r="N67" s="124">
        <v>326970</v>
      </c>
      <c r="P67" s="43" t="s">
        <v>28</v>
      </c>
      <c r="Q67" s="41">
        <v>6866</v>
      </c>
      <c r="R67" s="118">
        <v>5572</v>
      </c>
      <c r="S67" s="41">
        <v>14471</v>
      </c>
      <c r="T67" s="6"/>
      <c r="U67" s="43" t="s">
        <v>28</v>
      </c>
      <c r="V67" s="41">
        <v>2340.1</v>
      </c>
      <c r="W67" s="118">
        <v>1437.8</v>
      </c>
      <c r="X67" s="41">
        <v>2657.8999999999996</v>
      </c>
      <c r="Z67" s="43" t="s">
        <v>28</v>
      </c>
      <c r="AA67" s="41">
        <v>3126</v>
      </c>
      <c r="AB67" s="118">
        <v>1706</v>
      </c>
      <c r="AC67" s="41">
        <v>3828</v>
      </c>
      <c r="AE67" s="43" t="s">
        <v>28</v>
      </c>
      <c r="AF67" s="41">
        <v>1013</v>
      </c>
      <c r="AG67" s="118">
        <v>881</v>
      </c>
      <c r="AH67" s="41">
        <v>1991</v>
      </c>
      <c r="AJ67" s="43" t="s">
        <v>28</v>
      </c>
      <c r="AK67" s="41">
        <v>230</v>
      </c>
      <c r="AL67" s="118">
        <v>1640</v>
      </c>
      <c r="AM67" s="41">
        <v>5265</v>
      </c>
      <c r="AO67" s="43" t="s">
        <v>28</v>
      </c>
      <c r="AP67" s="41">
        <v>377</v>
      </c>
      <c r="AQ67" s="118">
        <v>3782</v>
      </c>
      <c r="AR67" s="41">
        <v>12910</v>
      </c>
      <c r="AT67" s="43" t="s">
        <v>28</v>
      </c>
      <c r="AU67" s="41">
        <v>477</v>
      </c>
      <c r="AV67" s="118">
        <v>1865</v>
      </c>
      <c r="AW67" s="41">
        <v>5894</v>
      </c>
      <c r="AY67" s="43" t="s">
        <v>28</v>
      </c>
      <c r="AZ67" s="41">
        <v>178</v>
      </c>
      <c r="BA67" s="118">
        <v>3800</v>
      </c>
      <c r="BB67" s="41">
        <v>13941</v>
      </c>
      <c r="BD67" s="43" t="s">
        <v>28</v>
      </c>
      <c r="BE67" s="41">
        <v>511</v>
      </c>
      <c r="BF67" s="118">
        <v>1026</v>
      </c>
      <c r="BG67" s="41">
        <v>1681</v>
      </c>
      <c r="BI67" s="43" t="s">
        <v>28</v>
      </c>
      <c r="BJ67" s="41">
        <v>7901</v>
      </c>
      <c r="BK67" s="118">
        <v>4591</v>
      </c>
      <c r="BL67" s="41">
        <v>9657</v>
      </c>
      <c r="BN67" s="43" t="s">
        <v>28</v>
      </c>
      <c r="BO67" s="41">
        <v>117</v>
      </c>
      <c r="BP67" s="118">
        <v>38</v>
      </c>
      <c r="BQ67" s="41">
        <v>62</v>
      </c>
      <c r="BS67" s="43" t="s">
        <v>28</v>
      </c>
      <c r="BT67" s="41">
        <v>1445</v>
      </c>
      <c r="BU67" s="118">
        <v>734</v>
      </c>
      <c r="BV67" s="41">
        <v>1103</v>
      </c>
      <c r="BX67" s="43" t="s">
        <v>28</v>
      </c>
      <c r="BY67" s="41">
        <f>18542</f>
        <v>18542</v>
      </c>
      <c r="BZ67" s="118">
        <f>23577</f>
        <v>23577</v>
      </c>
      <c r="CA67" s="41">
        <f>76858</f>
        <v>76858</v>
      </c>
      <c r="CB67" s="30"/>
      <c r="CC67" s="43" t="s">
        <v>28</v>
      </c>
      <c r="CD67" s="41">
        <f>581</f>
        <v>581</v>
      </c>
      <c r="CE67" s="118">
        <f>1681</f>
        <v>1681</v>
      </c>
      <c r="CF67" s="41">
        <f>8700</f>
        <v>8700</v>
      </c>
      <c r="CG67" s="30"/>
      <c r="CH67" s="43" t="s">
        <v>28</v>
      </c>
      <c r="CI67" s="41">
        <v>73</v>
      </c>
      <c r="CJ67" s="118">
        <v>41</v>
      </c>
      <c r="CK67" s="41">
        <v>83</v>
      </c>
      <c r="CL67" s="30"/>
      <c r="CM67" s="43" t="s">
        <v>28</v>
      </c>
      <c r="CN67" s="41">
        <v>47</v>
      </c>
      <c r="CO67" s="118">
        <v>33</v>
      </c>
      <c r="CP67" s="41">
        <v>68</v>
      </c>
    </row>
    <row r="68" spans="1:94" ht="15">
      <c r="A68" s="43" t="s">
        <v>29</v>
      </c>
      <c r="B68" s="121">
        <v>139492</v>
      </c>
      <c r="C68" s="122">
        <v>101806</v>
      </c>
      <c r="D68" s="123">
        <v>175346</v>
      </c>
      <c r="F68" s="43" t="s">
        <v>29</v>
      </c>
      <c r="G68" s="41">
        <v>560670</v>
      </c>
      <c r="H68" s="41">
        <v>405992</v>
      </c>
      <c r="I68" s="41">
        <v>694589</v>
      </c>
      <c r="K68" s="43" t="s">
        <v>29</v>
      </c>
      <c r="L68" s="124">
        <v>338512.5</v>
      </c>
      <c r="M68" s="124">
        <v>217312.5</v>
      </c>
      <c r="N68" s="124">
        <v>339705</v>
      </c>
      <c r="P68" s="43" t="s">
        <v>29</v>
      </c>
      <c r="Q68" s="41">
        <v>6365</v>
      </c>
      <c r="R68" s="118">
        <v>5326</v>
      </c>
      <c r="S68" s="41">
        <v>11764</v>
      </c>
      <c r="T68" s="6"/>
      <c r="U68" s="43" t="s">
        <v>29</v>
      </c>
      <c r="V68" s="41">
        <v>1134</v>
      </c>
      <c r="W68" s="118">
        <v>717.5</v>
      </c>
      <c r="X68" s="41">
        <v>1632.3999999999999</v>
      </c>
      <c r="Z68" s="43" t="s">
        <v>29</v>
      </c>
      <c r="AA68" s="41">
        <v>1645</v>
      </c>
      <c r="AB68" s="118">
        <v>1261</v>
      </c>
      <c r="AC68" s="41">
        <v>2686</v>
      </c>
      <c r="AE68" s="43" t="s">
        <v>29</v>
      </c>
      <c r="AF68" s="41">
        <v>915</v>
      </c>
      <c r="AG68" s="118">
        <v>834</v>
      </c>
      <c r="AH68" s="41">
        <v>1742</v>
      </c>
      <c r="AJ68" s="43" t="s">
        <v>29</v>
      </c>
      <c r="AK68" s="41">
        <v>186</v>
      </c>
      <c r="AL68" s="118">
        <v>1352</v>
      </c>
      <c r="AM68" s="41">
        <v>4851</v>
      </c>
      <c r="AO68" s="43" t="s">
        <v>29</v>
      </c>
      <c r="AP68" s="41">
        <v>239</v>
      </c>
      <c r="AQ68" s="118">
        <v>2993</v>
      </c>
      <c r="AR68" s="41">
        <v>11265</v>
      </c>
      <c r="AT68" s="43" t="s">
        <v>29</v>
      </c>
      <c r="AU68" s="41">
        <v>441</v>
      </c>
      <c r="AV68" s="118">
        <v>1616</v>
      </c>
      <c r="AW68" s="41">
        <v>5200</v>
      </c>
      <c r="AY68" s="43" t="s">
        <v>29</v>
      </c>
      <c r="AZ68" s="41">
        <v>192</v>
      </c>
      <c r="BA68" s="118">
        <v>3232</v>
      </c>
      <c r="BB68" s="41">
        <v>12595</v>
      </c>
      <c r="BD68" s="43" t="s">
        <v>29</v>
      </c>
      <c r="BE68" s="41">
        <v>1169</v>
      </c>
      <c r="BF68" s="118">
        <v>838</v>
      </c>
      <c r="BG68" s="41">
        <v>1338</v>
      </c>
      <c r="BI68" s="43" t="s">
        <v>29</v>
      </c>
      <c r="BJ68" s="41">
        <v>7869</v>
      </c>
      <c r="BK68" s="118">
        <v>4611</v>
      </c>
      <c r="BL68" s="41">
        <v>8881</v>
      </c>
      <c r="BN68" s="43" t="s">
        <v>29</v>
      </c>
      <c r="BO68" s="41">
        <v>672</v>
      </c>
      <c r="BP68" s="118">
        <v>442</v>
      </c>
      <c r="BQ68" s="41">
        <v>607</v>
      </c>
      <c r="BS68" s="43" t="s">
        <v>29</v>
      </c>
      <c r="BT68" s="41">
        <v>832</v>
      </c>
      <c r="BU68" s="118">
        <v>454</v>
      </c>
      <c r="BV68" s="41">
        <v>591</v>
      </c>
      <c r="BX68" s="43" t="s">
        <v>29</v>
      </c>
      <c r="BY68" s="41">
        <f>16200</f>
        <v>16200</v>
      </c>
      <c r="BZ68" s="118">
        <f>20629</f>
        <v>20629</v>
      </c>
      <c r="CA68" s="41">
        <f>65160</f>
        <v>65160</v>
      </c>
      <c r="CB68" s="30"/>
      <c r="CC68" s="43" t="s">
        <v>29</v>
      </c>
      <c r="CD68" s="41">
        <f>588</f>
        <v>588</v>
      </c>
      <c r="CE68" s="118">
        <f>1686</f>
        <v>1686</v>
      </c>
      <c r="CF68" s="41">
        <f>8616</f>
        <v>8616</v>
      </c>
      <c r="CG68" s="30"/>
      <c r="CH68" s="43" t="s">
        <v>29</v>
      </c>
      <c r="CI68" s="41">
        <v>73</v>
      </c>
      <c r="CJ68" s="118">
        <v>45</v>
      </c>
      <c r="CK68" s="41">
        <v>81</v>
      </c>
      <c r="CL68" s="30"/>
      <c r="CM68" s="43" t="s">
        <v>29</v>
      </c>
      <c r="CN68" s="41">
        <v>45</v>
      </c>
      <c r="CO68" s="118">
        <v>34</v>
      </c>
      <c r="CP68" s="41">
        <v>62</v>
      </c>
    </row>
    <row r="69" spans="1:94" ht="15">
      <c r="A69" s="43" t="s">
        <v>30</v>
      </c>
      <c r="B69" s="121">
        <v>159474</v>
      </c>
      <c r="C69" s="122">
        <v>106020</v>
      </c>
      <c r="D69" s="123">
        <v>196544</v>
      </c>
      <c r="F69" s="43" t="s">
        <v>30</v>
      </c>
      <c r="G69" s="41">
        <v>667402</v>
      </c>
      <c r="H69" s="41">
        <v>450130</v>
      </c>
      <c r="I69" s="41">
        <v>843975</v>
      </c>
      <c r="K69" s="43" t="s">
        <v>30</v>
      </c>
      <c r="L69" s="124">
        <v>404302.5</v>
      </c>
      <c r="M69" s="124">
        <v>228330</v>
      </c>
      <c r="N69" s="124">
        <v>387990</v>
      </c>
      <c r="P69" s="43" t="s">
        <v>30</v>
      </c>
      <c r="Q69" s="41">
        <v>7666</v>
      </c>
      <c r="R69" s="118">
        <v>6831</v>
      </c>
      <c r="S69" s="41">
        <v>15206</v>
      </c>
      <c r="T69" s="6"/>
      <c r="U69" s="43" t="s">
        <v>30</v>
      </c>
      <c r="V69" s="41">
        <v>1001.6999999999999</v>
      </c>
      <c r="W69" s="118">
        <v>667.09999999999991</v>
      </c>
      <c r="X69" s="41">
        <v>1570.1</v>
      </c>
      <c r="Z69" s="43" t="s">
        <v>30</v>
      </c>
      <c r="AA69" s="41">
        <v>1637</v>
      </c>
      <c r="AB69" s="118">
        <v>1255</v>
      </c>
      <c r="AC69" s="41">
        <v>2674</v>
      </c>
      <c r="AE69" s="43" t="s">
        <v>30</v>
      </c>
      <c r="AF69" s="41">
        <v>812</v>
      </c>
      <c r="AG69" s="118">
        <v>690</v>
      </c>
      <c r="AH69" s="41">
        <v>1634</v>
      </c>
      <c r="AJ69" s="43" t="s">
        <v>30</v>
      </c>
      <c r="AK69" s="41">
        <v>164</v>
      </c>
      <c r="AL69" s="118">
        <v>1157</v>
      </c>
      <c r="AM69" s="41">
        <v>4515</v>
      </c>
      <c r="AO69" s="43" t="s">
        <v>30</v>
      </c>
      <c r="AP69" s="41">
        <v>219</v>
      </c>
      <c r="AQ69" s="118">
        <v>2587</v>
      </c>
      <c r="AR69" s="41">
        <v>10693</v>
      </c>
      <c r="AT69" s="43" t="s">
        <v>30</v>
      </c>
      <c r="AU69" s="41">
        <v>667</v>
      </c>
      <c r="AV69" s="118">
        <v>1457</v>
      </c>
      <c r="AW69" s="41">
        <v>4989</v>
      </c>
      <c r="AY69" s="43" t="s">
        <v>30</v>
      </c>
      <c r="AZ69" s="41">
        <v>176</v>
      </c>
      <c r="BA69" s="118">
        <v>2570</v>
      </c>
      <c r="BB69" s="41">
        <v>11570</v>
      </c>
      <c r="BD69" s="43" t="s">
        <v>30</v>
      </c>
      <c r="BE69" s="41">
        <v>1284</v>
      </c>
      <c r="BF69" s="118">
        <v>877</v>
      </c>
      <c r="BG69" s="41">
        <v>1616</v>
      </c>
      <c r="BI69" s="43" t="s">
        <v>30</v>
      </c>
      <c r="BJ69" s="41">
        <v>9754</v>
      </c>
      <c r="BK69" s="118">
        <v>4660</v>
      </c>
      <c r="BL69" s="41">
        <v>9400</v>
      </c>
      <c r="BN69" s="43" t="s">
        <v>30</v>
      </c>
      <c r="BO69" s="41">
        <v>167</v>
      </c>
      <c r="BP69" s="118">
        <v>31</v>
      </c>
      <c r="BQ69" s="41">
        <v>128</v>
      </c>
      <c r="BS69" s="43" t="s">
        <v>30</v>
      </c>
      <c r="BT69" s="41">
        <v>824</v>
      </c>
      <c r="BU69" s="118">
        <v>418</v>
      </c>
      <c r="BV69" s="41">
        <v>629</v>
      </c>
      <c r="BX69" s="43" t="s">
        <v>30</v>
      </c>
      <c r="BY69" s="41">
        <f>38430</f>
        <v>38430</v>
      </c>
      <c r="BZ69" s="118">
        <f>22417</f>
        <v>22417</v>
      </c>
      <c r="CA69" s="41">
        <f>65455</f>
        <v>65455</v>
      </c>
      <c r="CB69" s="30"/>
      <c r="CC69" s="43" t="s">
        <v>30</v>
      </c>
      <c r="CD69" s="41">
        <f>619</f>
        <v>619</v>
      </c>
      <c r="CE69" s="118">
        <f>1442</f>
        <v>1442</v>
      </c>
      <c r="CF69" s="41">
        <f>8303</f>
        <v>8303</v>
      </c>
      <c r="CG69" s="30"/>
      <c r="CH69" s="43" t="s">
        <v>30</v>
      </c>
      <c r="CI69" s="41">
        <v>66</v>
      </c>
      <c r="CJ69" s="118">
        <v>39</v>
      </c>
      <c r="CK69" s="41">
        <v>74</v>
      </c>
      <c r="CL69" s="30"/>
      <c r="CM69" s="43" t="s">
        <v>30</v>
      </c>
      <c r="CN69" s="41">
        <v>37</v>
      </c>
      <c r="CO69" s="118">
        <v>26</v>
      </c>
      <c r="CP69" s="41">
        <v>55</v>
      </c>
    </row>
    <row r="70" spans="1:94" ht="15">
      <c r="A70" s="43" t="s">
        <v>31</v>
      </c>
      <c r="B70" s="121">
        <v>186150</v>
      </c>
      <c r="C70" s="122">
        <v>116804</v>
      </c>
      <c r="D70" s="123">
        <v>193542</v>
      </c>
      <c r="F70" s="43" t="s">
        <v>31</v>
      </c>
      <c r="G70" s="41">
        <v>757725</v>
      </c>
      <c r="H70" s="41">
        <v>498286</v>
      </c>
      <c r="I70" s="41">
        <v>847258</v>
      </c>
      <c r="K70" s="43" t="s">
        <v>31</v>
      </c>
      <c r="L70" s="124">
        <v>465727.5</v>
      </c>
      <c r="M70" s="124">
        <v>245115</v>
      </c>
      <c r="N70" s="124">
        <v>379254</v>
      </c>
      <c r="P70" s="43" t="s">
        <v>31</v>
      </c>
      <c r="Q70" s="41">
        <v>8601</v>
      </c>
      <c r="R70" s="118">
        <v>6094</v>
      </c>
      <c r="S70" s="41">
        <v>14065</v>
      </c>
      <c r="T70" s="6"/>
      <c r="U70" s="43" t="s">
        <v>31</v>
      </c>
      <c r="V70" s="41">
        <v>993.3</v>
      </c>
      <c r="W70" s="118">
        <v>709.09999999999991</v>
      </c>
      <c r="X70" s="41">
        <v>1580.6</v>
      </c>
      <c r="Z70" s="43" t="s">
        <v>31</v>
      </c>
      <c r="AA70" s="41">
        <v>1726</v>
      </c>
      <c r="AB70" s="118">
        <v>1323</v>
      </c>
      <c r="AC70" s="41">
        <v>2819</v>
      </c>
      <c r="AE70" s="43" t="s">
        <v>31</v>
      </c>
      <c r="AF70" s="41">
        <v>925</v>
      </c>
      <c r="AG70" s="118">
        <v>755</v>
      </c>
      <c r="AH70" s="41">
        <v>1586</v>
      </c>
      <c r="AJ70" s="43" t="s">
        <v>31</v>
      </c>
      <c r="AK70" s="41">
        <v>194</v>
      </c>
      <c r="AL70" s="118">
        <v>1292</v>
      </c>
      <c r="AM70" s="41">
        <v>4668</v>
      </c>
      <c r="AO70" s="43" t="s">
        <v>31</v>
      </c>
      <c r="AP70" s="41">
        <v>369</v>
      </c>
      <c r="AQ70" s="118">
        <v>2748</v>
      </c>
      <c r="AR70" s="41">
        <v>10956</v>
      </c>
      <c r="AT70" s="43" t="s">
        <v>31</v>
      </c>
      <c r="AU70" s="41">
        <v>609</v>
      </c>
      <c r="AV70" s="118">
        <v>1539</v>
      </c>
      <c r="AW70" s="41">
        <v>5065</v>
      </c>
      <c r="AY70" s="43" t="s">
        <v>31</v>
      </c>
      <c r="AZ70" s="41">
        <v>225</v>
      </c>
      <c r="BA70" s="118">
        <v>2808</v>
      </c>
      <c r="BB70" s="41">
        <v>11996</v>
      </c>
      <c r="BD70" s="43" t="s">
        <v>31</v>
      </c>
      <c r="BE70" s="41">
        <v>1483</v>
      </c>
      <c r="BF70" s="118">
        <v>935</v>
      </c>
      <c r="BG70" s="41">
        <v>1459</v>
      </c>
      <c r="BI70" s="43" t="s">
        <v>31</v>
      </c>
      <c r="BJ70" s="41">
        <v>10559</v>
      </c>
      <c r="BK70" s="118">
        <v>5103</v>
      </c>
      <c r="BL70" s="41">
        <v>9404</v>
      </c>
      <c r="BN70" s="43" t="s">
        <v>31</v>
      </c>
      <c r="BO70" s="41">
        <v>3515</v>
      </c>
      <c r="BP70" s="118">
        <v>804</v>
      </c>
      <c r="BQ70" s="41">
        <v>2110</v>
      </c>
      <c r="BS70" s="43" t="s">
        <v>31</v>
      </c>
      <c r="BT70" s="41">
        <v>856</v>
      </c>
      <c r="BU70" s="118">
        <v>412</v>
      </c>
      <c r="BV70" s="41">
        <v>527</v>
      </c>
      <c r="BX70" s="43" t="s">
        <v>31</v>
      </c>
      <c r="BY70" s="41">
        <f>40690</f>
        <v>40690</v>
      </c>
      <c r="BZ70" s="118">
        <f>25947</f>
        <v>25947</v>
      </c>
      <c r="CA70" s="41">
        <f>68861</f>
        <v>68861</v>
      </c>
      <c r="CB70" s="30"/>
      <c r="CC70" s="43" t="s">
        <v>31</v>
      </c>
      <c r="CD70" s="41">
        <f>586</f>
        <v>586</v>
      </c>
      <c r="CE70" s="118">
        <f>1576</f>
        <v>1576</v>
      </c>
      <c r="CF70" s="41">
        <f>8361</f>
        <v>8361</v>
      </c>
      <c r="CG70" s="30"/>
      <c r="CH70" s="43" t="s">
        <v>31</v>
      </c>
      <c r="CI70" s="41">
        <v>74</v>
      </c>
      <c r="CJ70" s="118">
        <v>40</v>
      </c>
      <c r="CK70" s="41">
        <v>69</v>
      </c>
      <c r="CL70" s="30"/>
      <c r="CM70" s="43" t="s">
        <v>31</v>
      </c>
      <c r="CN70" s="41">
        <v>41</v>
      </c>
      <c r="CO70" s="118">
        <v>29</v>
      </c>
      <c r="CP70" s="41">
        <v>50</v>
      </c>
    </row>
    <row r="71" spans="1:94" ht="15">
      <c r="A71" s="43" t="s">
        <v>32</v>
      </c>
      <c r="B71" s="121">
        <v>158136</v>
      </c>
      <c r="C71" s="122">
        <v>114006</v>
      </c>
      <c r="D71" s="123">
        <v>204688</v>
      </c>
      <c r="F71" s="43" t="s">
        <v>32</v>
      </c>
      <c r="G71" s="41">
        <v>650138</v>
      </c>
      <c r="H71" s="41">
        <v>476044</v>
      </c>
      <c r="I71" s="41">
        <v>860254</v>
      </c>
      <c r="K71" s="43" t="s">
        <v>32</v>
      </c>
      <c r="L71" s="124">
        <v>410130</v>
      </c>
      <c r="M71" s="124">
        <v>243300</v>
      </c>
      <c r="N71" s="124">
        <v>408000</v>
      </c>
      <c r="P71" s="43" t="s">
        <v>32</v>
      </c>
      <c r="Q71" s="41">
        <v>4651</v>
      </c>
      <c r="R71" s="118">
        <v>4308</v>
      </c>
      <c r="S71" s="41">
        <v>10064</v>
      </c>
      <c r="T71" s="6"/>
      <c r="U71" s="43" t="s">
        <v>32</v>
      </c>
      <c r="V71" s="41">
        <v>939.4</v>
      </c>
      <c r="W71" s="118">
        <v>646.79999999999995</v>
      </c>
      <c r="X71" s="41">
        <v>1504.3</v>
      </c>
      <c r="Z71" s="43" t="s">
        <v>32</v>
      </c>
      <c r="AA71" s="41">
        <v>1538</v>
      </c>
      <c r="AB71" s="118">
        <v>1179</v>
      </c>
      <c r="AC71" s="41">
        <v>2511</v>
      </c>
      <c r="AE71" s="43" t="s">
        <v>32</v>
      </c>
      <c r="AF71" s="41">
        <v>814</v>
      </c>
      <c r="AG71" s="118">
        <v>801</v>
      </c>
      <c r="AH71" s="41">
        <v>1760</v>
      </c>
      <c r="AJ71" s="43" t="s">
        <v>32</v>
      </c>
      <c r="AK71" s="41">
        <v>155</v>
      </c>
      <c r="AL71" s="118">
        <v>1542</v>
      </c>
      <c r="AM71" s="41">
        <v>5075</v>
      </c>
      <c r="AO71" s="43" t="s">
        <v>32</v>
      </c>
      <c r="AP71" s="41">
        <v>279</v>
      </c>
      <c r="AQ71" s="118">
        <v>3334</v>
      </c>
      <c r="AR71" s="41">
        <v>12127</v>
      </c>
      <c r="AT71" s="43" t="s">
        <v>32</v>
      </c>
      <c r="AU71" s="41">
        <v>554</v>
      </c>
      <c r="AV71" s="118">
        <v>1852</v>
      </c>
      <c r="AW71" s="41">
        <v>5666</v>
      </c>
      <c r="AY71" s="43" t="s">
        <v>32</v>
      </c>
      <c r="AZ71" s="41">
        <v>159</v>
      </c>
      <c r="BA71" s="118">
        <v>3459</v>
      </c>
      <c r="BB71" s="41">
        <v>13117</v>
      </c>
      <c r="BD71" s="43" t="s">
        <v>32</v>
      </c>
      <c r="BE71" s="41">
        <v>1238</v>
      </c>
      <c r="BF71" s="118">
        <v>918</v>
      </c>
      <c r="BG71" s="41">
        <v>1580</v>
      </c>
      <c r="BI71" s="43" t="s">
        <v>32</v>
      </c>
      <c r="BJ71" s="41">
        <v>7111</v>
      </c>
      <c r="BK71" s="118">
        <v>4622</v>
      </c>
      <c r="BL71" s="41">
        <v>9307</v>
      </c>
      <c r="BN71" s="43" t="s">
        <v>32</v>
      </c>
      <c r="BO71" s="41">
        <v>3114</v>
      </c>
      <c r="BP71" s="118">
        <v>801</v>
      </c>
      <c r="BQ71" s="41">
        <v>2348</v>
      </c>
      <c r="BS71" s="43" t="s">
        <v>32</v>
      </c>
      <c r="BT71" s="41">
        <v>1406</v>
      </c>
      <c r="BU71" s="118">
        <v>784</v>
      </c>
      <c r="BV71" s="41">
        <v>1099</v>
      </c>
      <c r="BX71" s="43" t="s">
        <v>32</v>
      </c>
      <c r="BY71" s="41">
        <f>32385</f>
        <v>32385</v>
      </c>
      <c r="BZ71" s="118">
        <f>26534</f>
        <v>26534</v>
      </c>
      <c r="CA71" s="41">
        <f>74072</f>
        <v>74072</v>
      </c>
      <c r="CB71" s="30"/>
      <c r="CC71" s="43" t="s">
        <v>32</v>
      </c>
      <c r="CD71" s="41">
        <f>464</f>
        <v>464</v>
      </c>
      <c r="CE71" s="118">
        <f>1534</f>
        <v>1534</v>
      </c>
      <c r="CF71" s="41">
        <f>8305</f>
        <v>8305</v>
      </c>
      <c r="CG71" s="30"/>
      <c r="CH71" s="43" t="s">
        <v>32</v>
      </c>
      <c r="CI71" s="41">
        <v>69</v>
      </c>
      <c r="CJ71" s="118">
        <v>40</v>
      </c>
      <c r="CK71" s="41">
        <v>75</v>
      </c>
      <c r="CL71" s="30"/>
      <c r="CM71" s="43" t="s">
        <v>32</v>
      </c>
      <c r="CN71" s="41">
        <v>37</v>
      </c>
      <c r="CO71" s="118">
        <v>29</v>
      </c>
      <c r="CP71" s="41">
        <v>56</v>
      </c>
    </row>
    <row r="72" spans="1:94" ht="15">
      <c r="A72" s="43" t="s">
        <v>33</v>
      </c>
      <c r="B72" s="121">
        <v>170576</v>
      </c>
      <c r="C72" s="122">
        <v>111726</v>
      </c>
      <c r="D72" s="123">
        <v>188864</v>
      </c>
      <c r="F72" s="43" t="s">
        <v>33</v>
      </c>
      <c r="G72" s="41">
        <v>673752</v>
      </c>
      <c r="H72" s="41">
        <v>452064</v>
      </c>
      <c r="I72" s="41">
        <v>764926</v>
      </c>
      <c r="K72" s="43" t="s">
        <v>33</v>
      </c>
      <c r="L72" s="124">
        <v>391155</v>
      </c>
      <c r="M72" s="124">
        <v>222922.5</v>
      </c>
      <c r="N72" s="124">
        <v>353782.5</v>
      </c>
      <c r="P72" s="43" t="s">
        <v>33</v>
      </c>
      <c r="Q72" s="41">
        <v>7336</v>
      </c>
      <c r="R72" s="118">
        <v>6669</v>
      </c>
      <c r="S72" s="41">
        <v>13794</v>
      </c>
      <c r="T72" s="6"/>
      <c r="U72" s="43" t="s">
        <v>33</v>
      </c>
      <c r="V72" s="41">
        <v>1019.1999999999999</v>
      </c>
      <c r="W72" s="118">
        <v>767.19999999999993</v>
      </c>
      <c r="X72" s="41">
        <v>1587.6</v>
      </c>
      <c r="Z72" s="43" t="s">
        <v>33</v>
      </c>
      <c r="AA72" s="41">
        <v>1675</v>
      </c>
      <c r="AB72" s="118">
        <v>1284</v>
      </c>
      <c r="AC72" s="41">
        <v>2735</v>
      </c>
      <c r="AE72" s="43" t="s">
        <v>33</v>
      </c>
      <c r="AF72" s="41">
        <v>893</v>
      </c>
      <c r="AG72" s="118">
        <v>840</v>
      </c>
      <c r="AH72" s="41">
        <v>1589</v>
      </c>
      <c r="AJ72" s="43" t="s">
        <v>33</v>
      </c>
      <c r="AK72" s="41">
        <v>175</v>
      </c>
      <c r="AL72" s="118">
        <v>2069</v>
      </c>
      <c r="AM72" s="41">
        <v>5016</v>
      </c>
      <c r="AO72" s="43" t="s">
        <v>33</v>
      </c>
      <c r="AP72" s="41">
        <v>278</v>
      </c>
      <c r="AQ72" s="118">
        <v>4462</v>
      </c>
      <c r="AR72" s="41">
        <v>11843</v>
      </c>
      <c r="AT72" s="43" t="s">
        <v>33</v>
      </c>
      <c r="AU72" s="41">
        <v>520</v>
      </c>
      <c r="AV72" s="118">
        <v>2316</v>
      </c>
      <c r="AW72" s="41">
        <v>5507</v>
      </c>
      <c r="AY72" s="43" t="s">
        <v>33</v>
      </c>
      <c r="AZ72" s="41">
        <v>209</v>
      </c>
      <c r="BA72" s="118">
        <v>4888</v>
      </c>
      <c r="BB72" s="41">
        <v>13169</v>
      </c>
      <c r="BD72" s="43" t="s">
        <v>33</v>
      </c>
      <c r="BE72" s="41">
        <v>1198</v>
      </c>
      <c r="BF72" s="118">
        <v>845</v>
      </c>
      <c r="BG72" s="41">
        <v>1280</v>
      </c>
      <c r="BI72" s="43" t="s">
        <v>33</v>
      </c>
      <c r="BJ72" s="41">
        <v>8720</v>
      </c>
      <c r="BK72" s="118">
        <v>4834</v>
      </c>
      <c r="BL72" s="41">
        <v>8703</v>
      </c>
      <c r="BN72" s="43" t="s">
        <v>33</v>
      </c>
      <c r="BO72" s="41">
        <v>2160</v>
      </c>
      <c r="BP72" s="118">
        <v>582</v>
      </c>
      <c r="BQ72" s="41">
        <v>1418</v>
      </c>
      <c r="BS72" s="43" t="s">
        <v>33</v>
      </c>
      <c r="BT72" s="41">
        <v>1481</v>
      </c>
      <c r="BU72" s="118">
        <v>725</v>
      </c>
      <c r="BV72" s="41">
        <v>930</v>
      </c>
      <c r="BX72" s="43" t="s">
        <v>33</v>
      </c>
      <c r="BY72" s="41">
        <f>27059</f>
        <v>27059</v>
      </c>
      <c r="BZ72" s="118">
        <f>27626</f>
        <v>27626</v>
      </c>
      <c r="CA72" s="41">
        <f>71246</f>
        <v>71246</v>
      </c>
      <c r="CB72" s="30"/>
      <c r="CC72" s="43" t="s">
        <v>33</v>
      </c>
      <c r="CD72" s="41">
        <f>645</f>
        <v>645</v>
      </c>
      <c r="CE72" s="118">
        <f>2021</f>
        <v>2021</v>
      </c>
      <c r="CF72" s="41">
        <f>8541</f>
        <v>8541</v>
      </c>
      <c r="CG72" s="30"/>
      <c r="CH72" s="43" t="s">
        <v>33</v>
      </c>
      <c r="CI72" s="41">
        <v>79</v>
      </c>
      <c r="CJ72" s="118">
        <v>55</v>
      </c>
      <c r="CK72" s="41">
        <v>68</v>
      </c>
      <c r="CL72" s="30"/>
      <c r="CM72" s="43" t="s">
        <v>33</v>
      </c>
      <c r="CN72" s="41">
        <v>40</v>
      </c>
      <c r="CO72" s="118">
        <v>28</v>
      </c>
      <c r="CP72" s="41">
        <v>50</v>
      </c>
    </row>
    <row r="73" spans="1:94" ht="15">
      <c r="A73" s="43" t="s">
        <v>34</v>
      </c>
      <c r="B73" s="121">
        <v>175762</v>
      </c>
      <c r="C73" s="122">
        <v>111988</v>
      </c>
      <c r="D73" s="123">
        <v>200192</v>
      </c>
      <c r="F73" s="43" t="s">
        <v>34</v>
      </c>
      <c r="G73" s="41">
        <v>676897</v>
      </c>
      <c r="H73" s="41">
        <v>430003</v>
      </c>
      <c r="I73" s="41">
        <v>714870</v>
      </c>
      <c r="K73" s="43" t="s">
        <v>34</v>
      </c>
      <c r="L73" s="124">
        <v>196830</v>
      </c>
      <c r="M73" s="124">
        <v>113730</v>
      </c>
      <c r="N73" s="124">
        <v>188640</v>
      </c>
      <c r="P73" s="43" t="s">
        <v>34</v>
      </c>
      <c r="Q73" s="41">
        <v>8871</v>
      </c>
      <c r="R73" s="118">
        <v>8102</v>
      </c>
      <c r="S73" s="41">
        <v>17366</v>
      </c>
      <c r="T73" s="6"/>
      <c r="U73" s="43" t="s">
        <v>34</v>
      </c>
      <c r="V73" s="41">
        <v>1538.6</v>
      </c>
      <c r="W73" s="118">
        <v>1181.5999999999999</v>
      </c>
      <c r="X73" s="41">
        <v>2183.2999999999997</v>
      </c>
      <c r="Z73" s="43" t="s">
        <v>34</v>
      </c>
      <c r="AA73" s="41">
        <v>2570</v>
      </c>
      <c r="AB73" s="118">
        <v>1987</v>
      </c>
      <c r="AC73" s="41">
        <v>3798</v>
      </c>
      <c r="AE73" s="43" t="s">
        <v>34</v>
      </c>
      <c r="AF73" s="41">
        <v>1032</v>
      </c>
      <c r="AG73" s="118">
        <v>914</v>
      </c>
      <c r="AH73" s="41">
        <v>1631</v>
      </c>
      <c r="AJ73" s="43" t="s">
        <v>34</v>
      </c>
      <c r="AK73" s="41">
        <v>749</v>
      </c>
      <c r="AL73" s="118">
        <v>2577</v>
      </c>
      <c r="AM73" s="41">
        <v>5369</v>
      </c>
      <c r="AO73" s="43" t="s">
        <v>34</v>
      </c>
      <c r="AP73" s="41">
        <v>1290</v>
      </c>
      <c r="AQ73" s="118">
        <v>5994</v>
      </c>
      <c r="AR73" s="41">
        <v>12828</v>
      </c>
      <c r="AT73" s="43" t="s">
        <v>34</v>
      </c>
      <c r="AU73" s="41">
        <v>1119</v>
      </c>
      <c r="AV73" s="118">
        <v>2855</v>
      </c>
      <c r="AW73" s="41">
        <v>5921</v>
      </c>
      <c r="AY73" s="43" t="s">
        <v>34</v>
      </c>
      <c r="AZ73" s="41">
        <v>1092</v>
      </c>
      <c r="BA73" s="118">
        <v>6564</v>
      </c>
      <c r="BB73" s="41">
        <v>14034</v>
      </c>
      <c r="BD73" s="43" t="s">
        <v>34</v>
      </c>
      <c r="BE73" s="41">
        <v>1861</v>
      </c>
      <c r="BF73" s="118">
        <v>1247</v>
      </c>
      <c r="BG73" s="41">
        <v>1554</v>
      </c>
      <c r="BI73" s="43" t="s">
        <v>34</v>
      </c>
      <c r="BJ73" s="41">
        <v>10081</v>
      </c>
      <c r="BK73" s="118">
        <v>5857</v>
      </c>
      <c r="BL73" s="41">
        <v>10163</v>
      </c>
      <c r="BN73" s="43" t="s">
        <v>34</v>
      </c>
      <c r="BO73" s="41">
        <v>391</v>
      </c>
      <c r="BP73" s="118">
        <v>167</v>
      </c>
      <c r="BQ73" s="41">
        <v>265</v>
      </c>
      <c r="BS73" s="43" t="s">
        <v>34</v>
      </c>
      <c r="BT73" s="41">
        <v>1494</v>
      </c>
      <c r="BU73" s="118">
        <v>720</v>
      </c>
      <c r="BV73" s="41">
        <v>921</v>
      </c>
      <c r="BX73" s="43" t="s">
        <v>34</v>
      </c>
      <c r="BY73" s="41">
        <f>20181</f>
        <v>20181</v>
      </c>
      <c r="BZ73" s="118">
        <f>28146</f>
        <v>28146</v>
      </c>
      <c r="CA73" s="41">
        <f>72211</f>
        <v>72211</v>
      </c>
      <c r="CB73" s="30"/>
      <c r="CC73" s="43" t="s">
        <v>34</v>
      </c>
      <c r="CD73" s="41">
        <f>888</f>
        <v>888</v>
      </c>
      <c r="CE73" s="118">
        <f>2413</f>
        <v>2413</v>
      </c>
      <c r="CF73" s="41">
        <f>9480</f>
        <v>9480</v>
      </c>
      <c r="CG73" s="30"/>
      <c r="CH73" s="43" t="s">
        <v>34</v>
      </c>
      <c r="CI73" s="41">
        <v>258</v>
      </c>
      <c r="CJ73" s="118">
        <v>594</v>
      </c>
      <c r="CK73" s="41">
        <v>187</v>
      </c>
      <c r="CL73" s="30"/>
      <c r="CM73" s="43" t="s">
        <v>34</v>
      </c>
      <c r="CN73" s="41">
        <v>43</v>
      </c>
      <c r="CO73" s="118">
        <v>29</v>
      </c>
      <c r="CP73" s="41">
        <v>51</v>
      </c>
    </row>
    <row r="74" spans="1:94" ht="15">
      <c r="A74" s="43" t="s">
        <v>35</v>
      </c>
      <c r="B74" s="121">
        <v>147372</v>
      </c>
      <c r="C74" s="122">
        <v>99422</v>
      </c>
      <c r="D74" s="123">
        <v>192526</v>
      </c>
      <c r="F74" s="43" t="s">
        <v>35</v>
      </c>
      <c r="G74" s="41">
        <v>561911</v>
      </c>
      <c r="H74" s="41">
        <v>367816</v>
      </c>
      <c r="I74" s="41">
        <v>709220</v>
      </c>
      <c r="K74" s="43" t="s">
        <v>35</v>
      </c>
      <c r="L74" s="124">
        <v>176527.5</v>
      </c>
      <c r="M74" s="124">
        <v>114892.5</v>
      </c>
      <c r="N74" s="124">
        <v>184530</v>
      </c>
      <c r="P74" s="43" t="s">
        <v>35</v>
      </c>
      <c r="Q74" s="41">
        <v>7681</v>
      </c>
      <c r="R74" s="118">
        <v>6537</v>
      </c>
      <c r="S74" s="41">
        <v>14437</v>
      </c>
      <c r="T74" s="6"/>
      <c r="U74" s="43" t="s">
        <v>35</v>
      </c>
      <c r="V74" s="41">
        <v>3089.1</v>
      </c>
      <c r="W74" s="118">
        <v>1500.8</v>
      </c>
      <c r="X74" s="41">
        <v>2798.6</v>
      </c>
      <c r="Z74" s="43" t="s">
        <v>35</v>
      </c>
      <c r="AA74" s="41">
        <v>4077</v>
      </c>
      <c r="AB74" s="118">
        <v>2311</v>
      </c>
      <c r="AC74" s="41">
        <v>4194</v>
      </c>
      <c r="AE74" s="43" t="s">
        <v>35</v>
      </c>
      <c r="AF74" s="41">
        <v>1417</v>
      </c>
      <c r="AG74" s="118">
        <v>1231</v>
      </c>
      <c r="AH74" s="41">
        <v>2514</v>
      </c>
      <c r="AJ74" s="43" t="s">
        <v>35</v>
      </c>
      <c r="AK74" s="41">
        <v>1467</v>
      </c>
      <c r="AL74" s="118">
        <v>2557</v>
      </c>
      <c r="AM74" s="41">
        <v>5583</v>
      </c>
      <c r="AO74" s="43" t="s">
        <v>35</v>
      </c>
      <c r="AP74" s="41">
        <v>2900</v>
      </c>
      <c r="AQ74" s="118">
        <v>5974</v>
      </c>
      <c r="AR74" s="41">
        <v>13727</v>
      </c>
      <c r="AT74" s="43" t="s">
        <v>35</v>
      </c>
      <c r="AU74" s="41">
        <v>2183</v>
      </c>
      <c r="AV74" s="118">
        <v>3117</v>
      </c>
      <c r="AW74" s="41">
        <v>6875</v>
      </c>
      <c r="AY74" s="43" t="s">
        <v>35</v>
      </c>
      <c r="AZ74" s="41">
        <v>2748</v>
      </c>
      <c r="BA74" s="118">
        <v>6348</v>
      </c>
      <c r="BB74" s="41">
        <v>14590</v>
      </c>
      <c r="BD74" s="43" t="s">
        <v>35</v>
      </c>
      <c r="BE74" s="41">
        <v>2728</v>
      </c>
      <c r="BF74" s="118">
        <v>1569</v>
      </c>
      <c r="BG74" s="41">
        <v>2258</v>
      </c>
      <c r="BI74" s="43" t="s">
        <v>35</v>
      </c>
      <c r="BJ74" s="41">
        <v>11427</v>
      </c>
      <c r="BK74" s="118">
        <v>6152</v>
      </c>
      <c r="BL74" s="41">
        <v>11988</v>
      </c>
      <c r="BN74" s="43" t="s">
        <v>35</v>
      </c>
      <c r="BO74" s="41">
        <v>138</v>
      </c>
      <c r="BP74" s="118">
        <v>43</v>
      </c>
      <c r="BQ74" s="41">
        <v>67</v>
      </c>
      <c r="BS74" s="43" t="s">
        <v>35</v>
      </c>
      <c r="BT74" s="41">
        <v>931</v>
      </c>
      <c r="BU74" s="118">
        <v>473</v>
      </c>
      <c r="BV74" s="41">
        <v>710</v>
      </c>
      <c r="BX74" s="43" t="s">
        <v>35</v>
      </c>
      <c r="BY74" s="41">
        <f>26141</f>
        <v>26141</v>
      </c>
      <c r="BZ74" s="118">
        <f>28892</f>
        <v>28892</v>
      </c>
      <c r="CA74" s="41">
        <f>80093</f>
        <v>80093</v>
      </c>
      <c r="CB74" s="30"/>
      <c r="CC74" s="43" t="s">
        <v>35</v>
      </c>
      <c r="CD74" s="41">
        <f>1259</f>
        <v>1259</v>
      </c>
      <c r="CE74" s="118">
        <f>2418</f>
        <v>2418</v>
      </c>
      <c r="CF74" s="41">
        <f>9760</f>
        <v>9760</v>
      </c>
      <c r="CG74" s="30"/>
      <c r="CH74" s="43" t="s">
        <v>35</v>
      </c>
      <c r="CI74" s="41">
        <v>240</v>
      </c>
      <c r="CJ74" s="118">
        <v>463</v>
      </c>
      <c r="CK74" s="41">
        <v>144</v>
      </c>
      <c r="CL74" s="30"/>
      <c r="CM74" s="43" t="s">
        <v>35</v>
      </c>
      <c r="CN74" s="41">
        <v>37</v>
      </c>
      <c r="CO74" s="118">
        <v>27</v>
      </c>
      <c r="CP74" s="41">
        <v>55</v>
      </c>
    </row>
    <row r="75" spans="1:94" ht="15">
      <c r="A75" s="43" t="s">
        <v>36</v>
      </c>
      <c r="B75" s="121">
        <v>123658</v>
      </c>
      <c r="C75" s="122">
        <v>81666</v>
      </c>
      <c r="D75" s="123">
        <v>182324</v>
      </c>
      <c r="F75" s="43" t="s">
        <v>36</v>
      </c>
      <c r="G75" s="41">
        <v>510433</v>
      </c>
      <c r="H75" s="41">
        <v>335836</v>
      </c>
      <c r="I75" s="41">
        <v>695605</v>
      </c>
      <c r="K75" s="43" t="s">
        <v>36</v>
      </c>
      <c r="L75" s="124">
        <v>291352.5</v>
      </c>
      <c r="M75" s="124">
        <v>176220</v>
      </c>
      <c r="N75" s="124">
        <v>350025</v>
      </c>
      <c r="P75" s="43" t="s">
        <v>36</v>
      </c>
      <c r="Q75" s="41">
        <v>7940</v>
      </c>
      <c r="R75" s="118">
        <v>6459</v>
      </c>
      <c r="S75" s="41">
        <v>15732</v>
      </c>
      <c r="T75" s="6"/>
      <c r="U75" s="43" t="s">
        <v>36</v>
      </c>
      <c r="V75" s="41">
        <v>1430.1</v>
      </c>
      <c r="W75" s="118">
        <v>912.09999999999991</v>
      </c>
      <c r="X75" s="41">
        <v>1871.1</v>
      </c>
      <c r="Z75" s="43" t="s">
        <v>36</v>
      </c>
      <c r="AA75" s="41">
        <v>4620</v>
      </c>
      <c r="AB75" s="118">
        <v>2354</v>
      </c>
      <c r="AC75" s="41">
        <v>5966</v>
      </c>
      <c r="AE75" s="43" t="s">
        <v>36</v>
      </c>
      <c r="AF75" s="41">
        <v>1663</v>
      </c>
      <c r="AG75" s="118">
        <v>1203</v>
      </c>
      <c r="AH75" s="41">
        <v>2529</v>
      </c>
      <c r="AJ75" s="43" t="s">
        <v>36</v>
      </c>
      <c r="AK75" s="41">
        <v>1428</v>
      </c>
      <c r="AL75" s="118">
        <v>2667</v>
      </c>
      <c r="AM75" s="41">
        <v>6148</v>
      </c>
      <c r="AO75" s="43" t="s">
        <v>36</v>
      </c>
      <c r="AP75" s="41">
        <v>3191</v>
      </c>
      <c r="AQ75" s="118">
        <v>7154</v>
      </c>
      <c r="AR75" s="41">
        <v>16697</v>
      </c>
      <c r="AT75" s="43" t="s">
        <v>36</v>
      </c>
      <c r="AU75" s="41">
        <v>2549</v>
      </c>
      <c r="AV75" s="118">
        <v>3495</v>
      </c>
      <c r="AW75" s="41">
        <v>7998</v>
      </c>
      <c r="AY75" s="43" t="s">
        <v>36</v>
      </c>
      <c r="AZ75" s="41">
        <v>2941</v>
      </c>
      <c r="BA75" s="118">
        <v>7194</v>
      </c>
      <c r="BB75" s="41">
        <v>16625</v>
      </c>
      <c r="BD75" s="43" t="s">
        <v>36</v>
      </c>
      <c r="BE75" s="41">
        <v>3199</v>
      </c>
      <c r="BF75" s="118">
        <v>1900</v>
      </c>
      <c r="BG75" s="41">
        <v>2960</v>
      </c>
      <c r="BI75" s="43" t="s">
        <v>36</v>
      </c>
      <c r="BJ75" s="41">
        <v>11838</v>
      </c>
      <c r="BK75" s="118">
        <v>6396</v>
      </c>
      <c r="BL75" s="41">
        <v>13747</v>
      </c>
      <c r="BN75" s="43" t="s">
        <v>36</v>
      </c>
      <c r="BO75" s="41">
        <v>129</v>
      </c>
      <c r="BP75" s="118">
        <v>51</v>
      </c>
      <c r="BQ75" s="41">
        <v>101</v>
      </c>
      <c r="BS75" s="43" t="s">
        <v>36</v>
      </c>
      <c r="BT75" s="41">
        <v>657</v>
      </c>
      <c r="BU75" s="118">
        <v>334</v>
      </c>
      <c r="BV75" s="41">
        <v>501</v>
      </c>
      <c r="BX75" s="43" t="s">
        <v>36</v>
      </c>
      <c r="BY75" s="41">
        <f>30128</f>
        <v>30128</v>
      </c>
      <c r="BZ75" s="118">
        <v>31672</v>
      </c>
      <c r="CA75" s="41">
        <v>87780</v>
      </c>
      <c r="CB75" s="30"/>
      <c r="CC75" s="43" t="s">
        <v>36</v>
      </c>
      <c r="CD75" s="41">
        <f>1546</f>
        <v>1546</v>
      </c>
      <c r="CE75" s="118">
        <f>2481</f>
        <v>2481</v>
      </c>
      <c r="CF75" s="41">
        <f>9815</f>
        <v>9815</v>
      </c>
      <c r="CG75" s="30"/>
      <c r="CH75" s="43" t="s">
        <v>36</v>
      </c>
      <c r="CI75" s="41">
        <v>285</v>
      </c>
      <c r="CJ75" s="118">
        <v>720</v>
      </c>
      <c r="CK75" s="41">
        <v>236</v>
      </c>
      <c r="CL75" s="30"/>
      <c r="CM75" s="43" t="s">
        <v>36</v>
      </c>
      <c r="CN75" s="41">
        <v>39</v>
      </c>
      <c r="CO75" s="118">
        <v>28</v>
      </c>
      <c r="CP75" s="41">
        <v>60</v>
      </c>
    </row>
    <row r="76" spans="1:94" ht="15">
      <c r="A76" s="147" t="s">
        <v>52</v>
      </c>
      <c r="B76" s="42">
        <f>SUM(B64:B75)</f>
        <v>1706820</v>
      </c>
      <c r="C76" s="42">
        <f>SUM(C64:C75)</f>
        <v>1157128</v>
      </c>
      <c r="D76" s="125">
        <f>SUM(D64:D75)</f>
        <v>2142192</v>
      </c>
      <c r="F76" s="62" t="str">
        <f>A76</f>
        <v>Totale</v>
      </c>
      <c r="G76" s="42">
        <f>SUM(G64:G75)</f>
        <v>7063574</v>
      </c>
      <c r="H76" s="42">
        <f t="shared" ref="H76:I76" si="32">SUM(H64:H75)</f>
        <v>4687064</v>
      </c>
      <c r="I76" s="42">
        <f t="shared" si="32"/>
        <v>8449018</v>
      </c>
      <c r="K76" s="62" t="str">
        <f>F76</f>
        <v>Totale</v>
      </c>
      <c r="L76" s="42">
        <f>SUM(L64:L75)</f>
        <v>3890025</v>
      </c>
      <c r="M76" s="42">
        <f t="shared" ref="M76:N76" si="33">SUM(M64:M75)</f>
        <v>2292862.5</v>
      </c>
      <c r="N76" s="42">
        <f t="shared" si="33"/>
        <v>3867324</v>
      </c>
      <c r="P76" s="62" t="str">
        <f>K76</f>
        <v>Totale</v>
      </c>
      <c r="Q76" s="42">
        <f>SUM(Q64:Q75)</f>
        <v>86746</v>
      </c>
      <c r="R76" s="42">
        <f t="shared" ref="R76:S76" si="34">SUM(R64:R75)</f>
        <v>72693</v>
      </c>
      <c r="S76" s="42">
        <f t="shared" si="34"/>
        <v>161652</v>
      </c>
      <c r="T76" s="112"/>
      <c r="U76" s="62" t="str">
        <f>P76</f>
        <v>Totale</v>
      </c>
      <c r="V76" s="42">
        <f>SUM(V64:V75)</f>
        <v>24339.699999999997</v>
      </c>
      <c r="W76" s="42">
        <f t="shared" ref="W76:X76" si="35">SUM(W64:W75)</f>
        <v>14002.1</v>
      </c>
      <c r="X76" s="42">
        <f t="shared" si="35"/>
        <v>30913.399999999991</v>
      </c>
      <c r="Z76" s="62" t="str">
        <f>P76</f>
        <v>Totale</v>
      </c>
      <c r="AA76" s="42">
        <f>SUM(AA64:AA75)</f>
        <v>37168</v>
      </c>
      <c r="AB76" s="42">
        <f t="shared" ref="AB76:AC76" si="36">SUM(AB64:AB75)</f>
        <v>22322</v>
      </c>
      <c r="AC76" s="42">
        <f t="shared" si="36"/>
        <v>44269</v>
      </c>
      <c r="AE76" s="62" t="str">
        <f>Z76</f>
        <v>Totale</v>
      </c>
      <c r="AF76" s="42">
        <f>SUM(AF64:AF75)</f>
        <v>13682</v>
      </c>
      <c r="AG76" s="42">
        <f t="shared" ref="AG76:AH76" si="37">SUM(AG64:AG75)</f>
        <v>11775</v>
      </c>
      <c r="AH76" s="42">
        <f t="shared" si="37"/>
        <v>23946</v>
      </c>
      <c r="AJ76" s="62" t="str">
        <f>AE76</f>
        <v>Totale</v>
      </c>
      <c r="AK76" s="42">
        <f>SUM(AK64:AK75)</f>
        <v>7864</v>
      </c>
      <c r="AL76" s="42">
        <f t="shared" ref="AL76" si="38">SUM(AL64:AL75)</f>
        <v>24968</v>
      </c>
      <c r="AM76" s="42">
        <f>SUM(AM64:AM75)</f>
        <v>64295</v>
      </c>
      <c r="AO76" s="62" t="str">
        <f>AJ76</f>
        <v>Totale</v>
      </c>
      <c r="AP76" s="42">
        <f>SUM(AP64:AP75)</f>
        <v>15238</v>
      </c>
      <c r="AQ76" s="42">
        <f t="shared" ref="AQ76" si="39">SUM(AQ64:AQ75)</f>
        <v>58545</v>
      </c>
      <c r="AR76" s="42">
        <f>SUM(AR64:AR75)</f>
        <v>156636</v>
      </c>
      <c r="AT76" s="62" t="str">
        <f>AO76</f>
        <v>Totale</v>
      </c>
      <c r="AU76" s="42">
        <f>SUM(AU64:AU75)</f>
        <v>14555</v>
      </c>
      <c r="AV76" s="42">
        <f t="shared" ref="AV76" si="40">SUM(AV64:AV75)</f>
        <v>29894</v>
      </c>
      <c r="AW76" s="42">
        <f>SUM(AW64:AW75)</f>
        <v>74143</v>
      </c>
      <c r="AY76" s="62" t="str">
        <f>AT76</f>
        <v>Totale</v>
      </c>
      <c r="AZ76" s="42">
        <f>SUM(AZ64:AZ75)</f>
        <v>13899</v>
      </c>
      <c r="BA76" s="42">
        <f t="shared" ref="BA76" si="41">SUM(BA64:BA75)</f>
        <v>61632</v>
      </c>
      <c r="BB76" s="42">
        <f>SUM(BB64:BB75)</f>
        <v>167521</v>
      </c>
      <c r="BD76" s="62" t="str">
        <f>AY76</f>
        <v>Totale</v>
      </c>
      <c r="BE76" s="42">
        <f>SUM(BE64:BE75)</f>
        <v>24247</v>
      </c>
      <c r="BF76" s="42">
        <f t="shared" ref="BF76" si="42">SUM(BF64:BF75)</f>
        <v>15936</v>
      </c>
      <c r="BG76" s="42">
        <f>SUM(BG64:BG75)</f>
        <v>23710</v>
      </c>
      <c r="BI76" s="62" t="e">
        <f>#REF!</f>
        <v>#REF!</v>
      </c>
      <c r="BJ76" s="42">
        <f>SUM(BJ64:BJ75)</f>
        <v>119371</v>
      </c>
      <c r="BK76" s="42">
        <f t="shared" ref="BK76" si="43">SUM(BK64:BK75)</f>
        <v>65231</v>
      </c>
      <c r="BL76" s="42">
        <f>SUM(BL64:BL75)</f>
        <v>124543</v>
      </c>
      <c r="BN76" s="62" t="e">
        <f>BI76</f>
        <v>#REF!</v>
      </c>
      <c r="BO76" s="42">
        <f>SUM(BO64:BO75)</f>
        <v>10730</v>
      </c>
      <c r="BP76" s="42">
        <f t="shared" ref="BP76" si="44">SUM(BP64:BP75)</f>
        <v>3079</v>
      </c>
      <c r="BQ76" s="42">
        <f>SUM(BQ64:BQ75)</f>
        <v>7284</v>
      </c>
      <c r="BS76" s="62" t="e">
        <f>BN76</f>
        <v>#REF!</v>
      </c>
      <c r="BT76" s="42">
        <f>SUM(BT64:BT75)</f>
        <v>13274</v>
      </c>
      <c r="BU76" s="42">
        <f t="shared" ref="BU76" si="45">SUM(BU64:BU75)</f>
        <v>6800</v>
      </c>
      <c r="BV76" s="42">
        <f>SUM(BV64:BV75)</f>
        <v>9366</v>
      </c>
      <c r="BX76" s="63" t="s">
        <v>180</v>
      </c>
      <c r="BY76" s="118">
        <f>SUM(BY64:BY75)</f>
        <v>349180</v>
      </c>
      <c r="BZ76" s="118">
        <f>SUM(BZ64:BZ75)</f>
        <v>336480</v>
      </c>
      <c r="CA76" s="118">
        <f>SUM(CA64:CA75)</f>
        <v>907046</v>
      </c>
      <c r="CB76" s="30"/>
      <c r="CC76" s="62" t="str">
        <f>BX76</f>
        <v>Totale 2014</v>
      </c>
      <c r="CD76" s="118">
        <f>SUM(CD64:CD75)</f>
        <v>9944</v>
      </c>
      <c r="CE76" s="118">
        <f>SUM(CE64:CE75)</f>
        <v>23687</v>
      </c>
      <c r="CF76" s="118">
        <f>SUM(CF64:CF75)</f>
        <v>106794</v>
      </c>
      <c r="CG76" s="30"/>
      <c r="CH76" s="62" t="str">
        <f>CC76</f>
        <v>Totale 2014</v>
      </c>
      <c r="CI76" s="118">
        <f>SUM(CI64:CI75)</f>
        <v>1457</v>
      </c>
      <c r="CJ76" s="118">
        <f>SUM(CJ64:CJ75)</f>
        <v>2178</v>
      </c>
      <c r="CK76" s="118">
        <f>SUM(CK64:CK75)</f>
        <v>1268</v>
      </c>
      <c r="CL76" s="30"/>
      <c r="CM76" s="62" t="str">
        <f>CH76</f>
        <v>Totale 2014</v>
      </c>
      <c r="CN76" s="118">
        <f>SUM(CN64:CN75)</f>
        <v>516</v>
      </c>
      <c r="CO76" s="118">
        <f t="shared" ref="CO76" si="46">SUM(CO64:CO75)</f>
        <v>372</v>
      </c>
      <c r="CP76" s="118">
        <f>SUM(CP64:CP75)</f>
        <v>709</v>
      </c>
    </row>
    <row r="77" spans="1:94" ht="15">
      <c r="Z77" s="184" t="s">
        <v>227</v>
      </c>
    </row>
    <row r="81" spans="1:34" ht="15">
      <c r="B81" s="112" t="s">
        <v>262</v>
      </c>
      <c r="G81" s="112" t="s">
        <v>263</v>
      </c>
      <c r="L81" s="112" t="s">
        <v>264</v>
      </c>
      <c r="Q81" s="112" t="s">
        <v>265</v>
      </c>
      <c r="V81" s="112" t="s">
        <v>211</v>
      </c>
      <c r="AA81" s="112" t="s">
        <v>236</v>
      </c>
      <c r="AF81" s="112" t="s">
        <v>269</v>
      </c>
    </row>
    <row r="83" spans="1:34" ht="15">
      <c r="A83" s="62" t="s">
        <v>231</v>
      </c>
      <c r="B83" s="63" t="s">
        <v>22</v>
      </c>
      <c r="C83" s="63" t="s">
        <v>23</v>
      </c>
      <c r="D83" s="63" t="s">
        <v>24</v>
      </c>
      <c r="F83" s="62" t="str">
        <f>A83</f>
        <v>Previsione</v>
      </c>
      <c r="G83" s="63" t="s">
        <v>22</v>
      </c>
      <c r="H83" s="63" t="s">
        <v>23</v>
      </c>
      <c r="I83" s="63" t="s">
        <v>24</v>
      </c>
      <c r="K83" s="62" t="str">
        <f>F83</f>
        <v>Previsione</v>
      </c>
      <c r="L83" s="63" t="s">
        <v>22</v>
      </c>
      <c r="M83" s="63" t="s">
        <v>23</v>
      </c>
      <c r="N83" s="63" t="s">
        <v>24</v>
      </c>
      <c r="P83" s="62" t="str">
        <f>K83</f>
        <v>Previsione</v>
      </c>
      <c r="Q83" s="63" t="s">
        <v>22</v>
      </c>
      <c r="R83" s="63" t="s">
        <v>23</v>
      </c>
      <c r="S83" s="63" t="s">
        <v>24</v>
      </c>
      <c r="U83" s="62" t="str">
        <f>P83</f>
        <v>Previsione</v>
      </c>
      <c r="V83" s="63" t="s">
        <v>22</v>
      </c>
      <c r="W83" s="63" t="s">
        <v>23</v>
      </c>
      <c r="X83" s="63" t="s">
        <v>24</v>
      </c>
      <c r="Y83" s="186"/>
      <c r="Z83" s="62" t="str">
        <f>U83</f>
        <v>Previsione</v>
      </c>
      <c r="AA83" s="63" t="s">
        <v>22</v>
      </c>
      <c r="AB83" s="63" t="s">
        <v>23</v>
      </c>
      <c r="AC83" s="63" t="s">
        <v>24</v>
      </c>
      <c r="AE83" s="62" t="str">
        <f>Z83</f>
        <v>Previsione</v>
      </c>
      <c r="AF83" s="63" t="s">
        <v>22</v>
      </c>
      <c r="AG83" s="63" t="s">
        <v>23</v>
      </c>
      <c r="AH83" s="63" t="s">
        <v>24</v>
      </c>
    </row>
    <row r="84" spans="1:34" ht="15">
      <c r="A84" s="43" t="s">
        <v>25</v>
      </c>
      <c r="B84" s="121">
        <f>(B49+B64+B34+B19+B4)/5</f>
        <v>135818.4</v>
      </c>
      <c r="C84" s="121">
        <f>(C49+C64+C34+C19+C4)/5</f>
        <v>93338.2</v>
      </c>
      <c r="D84" s="121">
        <f>(D49+D64+D34+D19+D4)/5</f>
        <v>189887</v>
      </c>
      <c r="F84" s="43" t="s">
        <v>25</v>
      </c>
      <c r="G84" s="41">
        <f t="shared" ref="G84:G92" si="47">(G64+G49+G34+G19+G4)/5+(CS49+CX49+DC49+CS34+CX34+DC34+CS19+CX19+DC19+CS4+CX4+DC4)/4</f>
        <v>445677.25</v>
      </c>
      <c r="H84" s="41">
        <f t="shared" ref="H84:H92" si="48">(H64+H49+H34+H19+H4)/5+(CT49+CY49+DD49+CT34+CY34+DD34+CT19+CY19+DD19+CT4+CY4+DD4)/4</f>
        <v>297410.5</v>
      </c>
      <c r="I84" s="41">
        <f t="shared" ref="I84:I92" si="49">(I64+I49+I34+I19+I4)/5+(CU49+CZ49+DE49+CU34+CZ34+DE34+CU19+CZ19+DE19+CU4+CZ4+DE4)/4</f>
        <v>596314.80000000005</v>
      </c>
      <c r="K84" s="43" t="s">
        <v>25</v>
      </c>
      <c r="L84" s="124">
        <f>(L49+L64+L34+L19+L4)/5</f>
        <v>296090.09999999998</v>
      </c>
      <c r="M84" s="124">
        <f t="shared" ref="M84:N84" si="50">(M49+M64+M34+M19+M4)/5</f>
        <v>178319.7</v>
      </c>
      <c r="N84" s="124">
        <f t="shared" si="50"/>
        <v>334339.5</v>
      </c>
      <c r="P84" s="43" t="s">
        <v>25</v>
      </c>
      <c r="Q84" s="41">
        <f>(+Q49+AA49+AF49+AK49+AP49+AU49+AZ49+BE49+BJ49+BO49+BT49+Q64+AA64+AF64+AK64+AP64+AU64+AZ64+BE64+BJ64+BO64+BT64+Q34+V34+AA34+AF34+AK34+AP34+AU34+AZ34+BE34+BJ34+BO34+BT34+V49+V64+Q19+V19+AA19+AF19+AK19+AP19+AU19+AZ19+BE19+BJ19+BO19+BT19+Q4+V4+AA4+AF4+AK4+AP4+AU4+AZ4+BE4+BJ4+BO4+BT4)/5</f>
        <v>53310.320000000007</v>
      </c>
      <c r="R84" s="41">
        <f t="shared" ref="R84:S84" si="51">(+R49+AB49+AG49+AL49+AQ49+AV49+BA49+BF49+BK49+BP49+BU49+R64+AB64+AG64+AL64+AQ64+AV64+BA64+BF64+BK64+BP64+BU64+R34+W34+AB34+AG34+AL34+AQ34+AV34+BA34+BF34+BK34+BP34+BU34+W49+W64+R19+W19+AB19+AG19+AL19+AQ19+AV19+BA19+BF19+BK19+BP19+BU19+R4+W4+AB4+AG4+AL4+AQ4+AV4+BA4+BF4+BK4+BP4+BU4)/5</f>
        <v>52724.2</v>
      </c>
      <c r="S84" s="41">
        <f t="shared" si="51"/>
        <v>115154.25999999998</v>
      </c>
      <c r="U84" s="43" t="s">
        <v>25</v>
      </c>
      <c r="V84" s="41">
        <f>(BY49+CD49+CI49+CN49+BY64+CD64+CI64+CN64+BY34+CD34+CI34+CN34+BY19+CD19+CI19+CN19+BY4+CD4+CI4+CN4)/5</f>
        <v>36913.199999999997</v>
      </c>
      <c r="W84" s="41">
        <f t="shared" ref="W84:X84" si="52">(BZ49+CE49+CJ49+CO49+BZ64+CE64+CJ64+CO64+BZ34+CE34+CJ34+CO34+BZ19+CE19+CJ19+CO19+BZ4+CE4+CJ4+CO4)/5</f>
        <v>37183.4</v>
      </c>
      <c r="X84" s="41">
        <f t="shared" si="52"/>
        <v>97623.8</v>
      </c>
      <c r="Y84" s="6"/>
      <c r="Z84" s="43" t="s">
        <v>25</v>
      </c>
      <c r="AA84" s="41">
        <f>(DH19+DH34+DH49+DM19+DM34+DM49+DR19+DR34+DR49+DW19+DW34+DW49+EB19+EB34+EB49+EG19+EG34+EG49+EL19+EL34+EL49+EQ19+EQ34+EQ49+EV19+EV34+EV49+FA19+FA34+FA49+FF19+FF34+FF49+FK19+FK34+FK49+DH4+DM4+DR4+DW4+EB4+EG4+EL4+EQ4+EV4+FA4+FF4+FK4)/4</f>
        <v>84044.5</v>
      </c>
      <c r="AB84" s="41">
        <f t="shared" ref="AB84:AC84" si="53">(DI19+DI34+DI49+DN19+DN34+DN49+DS19+DS34+DS49+DX19+DX34+DX49+EC19+EC34+EC49+EH19+EH34+EH49+EM19+EM34+EM49+ER19+ER34+ER49+EW19+EW34+EW49+FB19+FB34+FB49+FG19+FG34+FG49+FL19+FL34+FL49+DI4+DN4+DS4+DX4+EC4+EH4+EM4+ER4+EW4+FB4+FG4+FL4)/4</f>
        <v>66438</v>
      </c>
      <c r="AC84" s="41">
        <f t="shared" si="53"/>
        <v>152978</v>
      </c>
      <c r="AE84" s="43" t="s">
        <v>25</v>
      </c>
      <c r="AF84" s="41">
        <f>(FP19+FU19+FZ19+FP4+FU4+FZ4)/2</f>
        <v>88211.5</v>
      </c>
      <c r="AG84" s="41">
        <f t="shared" ref="AG84:AH84" si="54">(FQ19+FV19+GA19+FQ4+FV4+GA4)/2</f>
        <v>49540</v>
      </c>
      <c r="AH84" s="41">
        <f t="shared" si="54"/>
        <v>121182</v>
      </c>
    </row>
    <row r="85" spans="1:34" ht="15">
      <c r="A85" s="43" t="s">
        <v>26</v>
      </c>
      <c r="B85" s="121">
        <f t="shared" ref="B85:D85" si="55">(B50+B65+B35+B20+B5)/5</f>
        <v>137949.20000000001</v>
      </c>
      <c r="C85" s="121">
        <f t="shared" si="55"/>
        <v>94616.4</v>
      </c>
      <c r="D85" s="121">
        <f t="shared" si="55"/>
        <v>169262.8</v>
      </c>
      <c r="F85" s="43" t="s">
        <v>26</v>
      </c>
      <c r="G85" s="41">
        <f t="shared" si="47"/>
        <v>440335.3</v>
      </c>
      <c r="H85" s="41">
        <f t="shared" si="48"/>
        <v>302427.55</v>
      </c>
      <c r="I85" s="41">
        <f t="shared" si="49"/>
        <v>526358.4</v>
      </c>
      <c r="K85" s="43" t="s">
        <v>26</v>
      </c>
      <c r="L85" s="124">
        <f t="shared" ref="L85:N85" si="56">(L50+L65+L35+L20+L5)/5</f>
        <v>296286.7</v>
      </c>
      <c r="M85" s="124">
        <f t="shared" si="56"/>
        <v>175054.4</v>
      </c>
      <c r="N85" s="124">
        <f t="shared" si="56"/>
        <v>290108.79999999999</v>
      </c>
      <c r="P85" s="43" t="s">
        <v>26</v>
      </c>
      <c r="Q85" s="41">
        <f t="shared" ref="Q85:S85" si="57">(+Q50+AA50+AF50+AK50+AP50+AU50+AZ50+BE50+BJ50+BO50+BT50+Q65+AA65+AF65+AK65+AP65+AU65+AZ65+BE65+BJ65+BO65+BT65+Q35+V35+AA35+AF35+AK35+AP35+AU35+AZ35+BE35+BJ35+BO35+BT35+V50+V65+Q20+V20+AA20+AF20+AK20+AP20+AU20+AZ20+BE20+BJ20+BO20+BT20+Q5+V5+AA5+AF5+AK5+AP5+AU5+AZ5+BE5+BJ5+BO5+BT5)/5</f>
        <v>45567.166892655368</v>
      </c>
      <c r="R85" s="41">
        <f t="shared" si="57"/>
        <v>45736.632580037665</v>
      </c>
      <c r="S85" s="41">
        <f t="shared" si="57"/>
        <v>92691.660527306973</v>
      </c>
      <c r="U85" s="43" t="s">
        <v>26</v>
      </c>
      <c r="V85" s="41">
        <f t="shared" ref="V85:X85" si="58">(BY50+CD50+CI50+CN50+BY65+CD65+CI65+CN65+BY35+CD35+CI35+CN35+BY20+CD20+CI20+CN20+BY5+CD5+CI5+CN5)/5</f>
        <v>32948.6</v>
      </c>
      <c r="W85" s="41">
        <f t="shared" si="58"/>
        <v>33559.599999999999</v>
      </c>
      <c r="X85" s="41">
        <f t="shared" si="58"/>
        <v>83334.600000000006</v>
      </c>
      <c r="Y85" s="6"/>
      <c r="Z85" s="43" t="s">
        <v>26</v>
      </c>
      <c r="AA85" s="41">
        <f t="shared" ref="AA85:AC85" si="59">(DH20+DH35+DH50+DM20+DM35+DM50+DR20+DR35+DR50+DW20+DW35+DW50+EB20+EB35+EB50+EG20+EG35+EG50+EL20+EL35+EL50+EQ20+EQ35+EQ50+EV20+EV35+EV50+FA20+FA35+FA50+FF20+FF35+FF50+FK20+FK35+FK50+DH5+DM5+DR5+DW5+EB5+EG5+EL5+EQ5+EV5+FA5+FF5+FK5)/4</f>
        <v>79997.5</v>
      </c>
      <c r="AB85" s="41">
        <f t="shared" si="59"/>
        <v>63480.75</v>
      </c>
      <c r="AC85" s="41">
        <f t="shared" si="59"/>
        <v>132818.75</v>
      </c>
      <c r="AE85" s="43" t="s">
        <v>26</v>
      </c>
      <c r="AF85" s="41">
        <f t="shared" ref="AF85:AH85" si="60">(FP20+FU20+FZ20+FP5+FU5+FZ5)/2</f>
        <v>83676</v>
      </c>
      <c r="AG85" s="41">
        <f t="shared" si="60"/>
        <v>48854</v>
      </c>
      <c r="AH85" s="41">
        <f t="shared" si="60"/>
        <v>106486</v>
      </c>
    </row>
    <row r="86" spans="1:34" ht="15">
      <c r="A86" s="43" t="s">
        <v>27</v>
      </c>
      <c r="B86" s="121">
        <f t="shared" ref="B86:D86" si="61">(B51+B66+B36+B21+B6)/5</f>
        <v>160922.6</v>
      </c>
      <c r="C86" s="121">
        <f t="shared" si="61"/>
        <v>110631.4</v>
      </c>
      <c r="D86" s="121">
        <f t="shared" si="61"/>
        <v>194169.60000000001</v>
      </c>
      <c r="F86" s="43" t="s">
        <v>27</v>
      </c>
      <c r="G86" s="41">
        <f t="shared" si="47"/>
        <v>446823.5</v>
      </c>
      <c r="H86" s="41">
        <f t="shared" si="48"/>
        <v>336555.8</v>
      </c>
      <c r="I86" s="41">
        <f t="shared" si="49"/>
        <v>594138.55000000005</v>
      </c>
      <c r="K86" s="43" t="s">
        <v>27</v>
      </c>
      <c r="L86" s="124">
        <f t="shared" ref="L86:N86" si="62">(L51+L66+L36+L21+L6)/5</f>
        <v>327726.2</v>
      </c>
      <c r="M86" s="124">
        <f t="shared" si="62"/>
        <v>194243</v>
      </c>
      <c r="N86" s="124">
        <f t="shared" si="62"/>
        <v>315747.8</v>
      </c>
      <c r="P86" s="43" t="s">
        <v>27</v>
      </c>
      <c r="Q86" s="41">
        <f t="shared" ref="Q86:S86" si="63">(+Q51+AA51+AF51+AK51+AP51+AU51+AZ51+BE51+BJ51+BO51+BT51+Q66+AA66+AF66+AK66+AP66+AU66+AZ66+BE66+BJ66+BO66+BT66+Q36+V36+AA36+AF36+AK36+AP36+AU36+AZ36+BE36+BJ36+BO36+BT36+V51+V66+Q21+V21+AA21+AF21+AK21+AP21+AU21+AZ21+BE21+BJ21+BO21+BT21+Q6+V6+AA6+AF6+AK6+AP6+AU6+AZ6+BE6+BJ6+BO6+BT6)/5</f>
        <v>42836.780000000006</v>
      </c>
      <c r="R86" s="41">
        <f t="shared" si="63"/>
        <v>46157.560000000005</v>
      </c>
      <c r="S86" s="41">
        <f t="shared" si="63"/>
        <v>96985.7</v>
      </c>
      <c r="U86" s="43" t="s">
        <v>27</v>
      </c>
      <c r="V86" s="41">
        <f t="shared" ref="V86:X86" si="64">(BY51+CD51+CI51+CN51+BY66+CD66+CI66+CN66+BY36+CD36+CI36+CN36+BY21+CD21+CI21+CN21+BY6+CD6+CI6+CN6)/5</f>
        <v>29307</v>
      </c>
      <c r="W86" s="41">
        <f t="shared" si="64"/>
        <v>32176</v>
      </c>
      <c r="X86" s="41">
        <f t="shared" si="64"/>
        <v>87603.8</v>
      </c>
      <c r="Y86" s="6"/>
      <c r="Z86" s="43" t="s">
        <v>27</v>
      </c>
      <c r="AA86" s="41">
        <f t="shared" ref="AA86:AC86" si="65">(DH21+DH36+DH51+DM21+DM36+DM51+DR21+DR36+DR51+DW21+DW36+DW51+EB21+EB36+EB51+EG21+EG36+EG51+EL21+EL36+EL51+EQ21+EQ36+EQ51+EV21+EV36+EV51+FA21+FA36+FA51+FF21+FF36+FF51+FK21+FK36+FK51+DH6+DM6+DR6+DW6+EB6+EG6+EL6+EQ6+EV6+FA6+FF6+FK6)/4</f>
        <v>90090.25</v>
      </c>
      <c r="AB86" s="41">
        <f t="shared" si="65"/>
        <v>71225.25</v>
      </c>
      <c r="AC86" s="41">
        <f t="shared" si="65"/>
        <v>151983.25</v>
      </c>
      <c r="AE86" s="43" t="s">
        <v>27</v>
      </c>
      <c r="AF86" s="41">
        <f t="shared" ref="AF86:AH86" si="66">(FP21+FU21+FZ21+FP6+FU6+FZ6)/2</f>
        <v>96136.5</v>
      </c>
      <c r="AG86" s="41">
        <f t="shared" si="66"/>
        <v>53841</v>
      </c>
      <c r="AH86" s="41">
        <f t="shared" si="66"/>
        <v>112257</v>
      </c>
    </row>
    <row r="87" spans="1:34" ht="15">
      <c r="A87" s="43" t="s">
        <v>28</v>
      </c>
      <c r="B87" s="121">
        <f t="shared" ref="B87:D87" si="67">(B52+B67+B37+B22+B7)/5</f>
        <v>163828.4</v>
      </c>
      <c r="C87" s="121">
        <f t="shared" si="67"/>
        <v>114194.4</v>
      </c>
      <c r="D87" s="121">
        <f t="shared" si="67"/>
        <v>219153.8</v>
      </c>
      <c r="F87" s="43" t="s">
        <v>28</v>
      </c>
      <c r="G87" s="41">
        <f t="shared" si="47"/>
        <v>414402.7</v>
      </c>
      <c r="H87" s="41">
        <f t="shared" si="48"/>
        <v>333236</v>
      </c>
      <c r="I87" s="41">
        <f t="shared" si="49"/>
        <v>664771.4</v>
      </c>
      <c r="K87" s="43" t="s">
        <v>28</v>
      </c>
      <c r="L87" s="124">
        <f t="shared" ref="L87:N87" si="68">(L52+L67+L37+L22+L7)/5</f>
        <v>305692.90000000002</v>
      </c>
      <c r="M87" s="124">
        <f t="shared" si="68"/>
        <v>188906.1</v>
      </c>
      <c r="N87" s="124">
        <f t="shared" si="68"/>
        <v>336870.6</v>
      </c>
      <c r="P87" s="43" t="s">
        <v>28</v>
      </c>
      <c r="Q87" s="41">
        <f t="shared" ref="Q87:S87" si="69">(+Q52+AA52+AF52+AK52+AP52+AU52+AZ52+BE52+BJ52+BO52+BT52+Q67+AA67+AF67+AK67+AP67+AU67+AZ67+BE67+BJ67+BO67+BT67+Q37+V37+AA37+AF37+AK37+AP37+AU37+AZ37+BE37+BJ37+BO37+BT37+V52+V67+Q22+V22+AA22+AF22+AK22+AP22+AU22+AZ22+BE22+BJ22+BO22+BT22+Q7+V7+AA7+AF7+AK7+AP7+AU7+AZ7+BE7+BJ7+BO7+BT7)/5</f>
        <v>29546.860000000004</v>
      </c>
      <c r="R87" s="41">
        <f t="shared" si="69"/>
        <v>33675.280000000006</v>
      </c>
      <c r="S87" s="41">
        <f t="shared" si="69"/>
        <v>92246.939999999988</v>
      </c>
      <c r="U87" s="43" t="s">
        <v>28</v>
      </c>
      <c r="V87" s="41">
        <f t="shared" ref="V87:X87" si="70">(BY52+CD52+CI52+CN52+BY67+CD67+CI67+CN67+BY37+CD37+CI37+CN37+BY22+CD22+CI22+CN22+BY7+CD7+CI7+CN7)/5</f>
        <v>18367.8</v>
      </c>
      <c r="W87" s="41">
        <f t="shared" si="70"/>
        <v>23637.200000000001</v>
      </c>
      <c r="X87" s="41">
        <f t="shared" si="70"/>
        <v>81458.2</v>
      </c>
      <c r="Y87" s="6"/>
      <c r="Z87" s="43" t="s">
        <v>28</v>
      </c>
      <c r="AA87" s="41">
        <f t="shared" ref="AA87:AC87" si="71">(DH22+DH37+DH52+DM22+DM37+DM52+DR22+DR37+DR52+DW22+DW37+DW52+EB22+EB37+EB52+EG22+EG37+EG52+EL22+EL37+EL52+EQ22+EQ37+EQ52+EV22+EV37+EV52+FA22+FA37+FA52+FF22+FF37+FF52+FK22+FK37+FK52+DH7+DM7+DR7+DW7+EB7+EG7+EL7+EQ7+EV7+FA7+FF7+FK7)/4</f>
        <v>82893.25</v>
      </c>
      <c r="AB87" s="41">
        <f t="shared" si="71"/>
        <v>67885.25</v>
      </c>
      <c r="AC87" s="41">
        <f t="shared" si="71"/>
        <v>163700.25</v>
      </c>
      <c r="AE87" s="43" t="s">
        <v>28</v>
      </c>
      <c r="AF87" s="41">
        <f t="shared" ref="AF87:AH87" si="72">(FP22+FU22+FZ22+FP7+FU7+FZ7)/2</f>
        <v>86269</v>
      </c>
      <c r="AG87" s="41">
        <f t="shared" si="72"/>
        <v>47449</v>
      </c>
      <c r="AH87" s="41">
        <f t="shared" si="72"/>
        <v>108754.5</v>
      </c>
    </row>
    <row r="88" spans="1:34" ht="15">
      <c r="A88" s="43" t="s">
        <v>29</v>
      </c>
      <c r="B88" s="121">
        <f t="shared" ref="B88:D88" si="73">(B53+B68+B38+B23+B8)/5</f>
        <v>196554.6</v>
      </c>
      <c r="C88" s="121">
        <f t="shared" si="73"/>
        <v>135645.6</v>
      </c>
      <c r="D88" s="121">
        <f t="shared" si="73"/>
        <v>239128.4</v>
      </c>
      <c r="F88" s="43" t="s">
        <v>29</v>
      </c>
      <c r="G88" s="41">
        <f t="shared" si="47"/>
        <v>528653.80000000005</v>
      </c>
      <c r="H88" s="41">
        <f t="shared" si="48"/>
        <v>417970.3</v>
      </c>
      <c r="I88" s="41">
        <f t="shared" si="49"/>
        <v>761700.4</v>
      </c>
      <c r="K88" s="43" t="s">
        <v>29</v>
      </c>
      <c r="L88" s="124">
        <f t="shared" ref="L88:N88" si="74">(L53+L68+L38+L23+L8)/5</f>
        <v>364279.9</v>
      </c>
      <c r="M88" s="124">
        <f t="shared" si="74"/>
        <v>220249.5</v>
      </c>
      <c r="N88" s="124">
        <f t="shared" si="74"/>
        <v>352900.2</v>
      </c>
      <c r="P88" s="43" t="s">
        <v>29</v>
      </c>
      <c r="Q88" s="41">
        <f t="shared" ref="Q88:S88" si="75">(+Q53+AA53+AF53+AK53+AP53+AU53+AZ53+BE53+BJ53+BO53+BT53+Q68+AA68+AF68+AK68+AP68+AU68+AZ68+BE68+BJ68+BO68+BT68+Q38+V38+AA38+AF38+AK38+AP38+AU38+AZ38+BE38+BJ38+BO38+BT38+V53+V68+Q23+V23+AA23+AF23+AK23+AP23+AU23+AZ23+BE23+BJ23+BO23+BT23+Q8+V8+AA8+AF8+AK8+AP8+AU8+AZ8+BE8+BJ8+BO8+BT8)/5</f>
        <v>29664.400000000001</v>
      </c>
      <c r="R88" s="41">
        <f t="shared" si="75"/>
        <v>31080.1</v>
      </c>
      <c r="S88" s="41">
        <f t="shared" si="75"/>
        <v>84918.04</v>
      </c>
      <c r="U88" s="43" t="s">
        <v>29</v>
      </c>
      <c r="V88" s="41">
        <f t="shared" ref="V88:X88" si="76">(BY53+CD53+CI53+CN53+BY68+CD68+CI68+CN68+BY38+CD38+CI38+CN38+BY23+CD23+CI23+CN23+BY8+CD8+CI8+CN8)/5</f>
        <v>21588.400000000001</v>
      </c>
      <c r="W88" s="41">
        <f t="shared" si="76"/>
        <v>23360</v>
      </c>
      <c r="X88" s="41">
        <f t="shared" si="76"/>
        <v>76055.399999999994</v>
      </c>
      <c r="Y88" s="6"/>
      <c r="Z88" s="43" t="s">
        <v>29</v>
      </c>
      <c r="AA88" s="41">
        <f t="shared" ref="AA88:AC88" si="77">(DH23+DH38+DH53+DM23+DM38+DM53+DR23+DR38+DR53+DW23+DW38+DW53+EB23+EB38+EB53+EG23+EG38+EG53+EL23+EL38+EL53+EQ23+EQ38+EQ53+EV23+EV38+EV53+FA23+FA38+FA53+FF23+FF38+FF53+FK23+FK38+FK53+DH8+DM8+DR8+DW8+EB8+EG8+EL8+EQ8+EV8+FA8+FF8+FK8)/4</f>
        <v>96521.5</v>
      </c>
      <c r="AB88" s="41">
        <f t="shared" si="77"/>
        <v>76147.25</v>
      </c>
      <c r="AC88" s="41">
        <f t="shared" si="77"/>
        <v>167832</v>
      </c>
      <c r="AE88" s="43" t="s">
        <v>29</v>
      </c>
      <c r="AF88" s="41">
        <f t="shared" ref="AF88:AH88" si="78">(FP23+FU23+FZ23+FP8+FU8+FZ8)/2</f>
        <v>122107.5</v>
      </c>
      <c r="AG88" s="41">
        <f t="shared" si="78"/>
        <v>59442.5</v>
      </c>
      <c r="AH88" s="41">
        <f t="shared" si="78"/>
        <v>116337</v>
      </c>
    </row>
    <row r="89" spans="1:34" ht="15">
      <c r="A89" s="43" t="s">
        <v>30</v>
      </c>
      <c r="B89" s="121">
        <f t="shared" ref="B89:D89" si="79">(B54+B69+B39+B24+B9)/5</f>
        <v>228116.6</v>
      </c>
      <c r="C89" s="121">
        <f t="shared" si="79"/>
        <v>150725.20000000001</v>
      </c>
      <c r="D89" s="121">
        <f t="shared" si="79"/>
        <v>260224.6</v>
      </c>
      <c r="F89" s="43" t="s">
        <v>30</v>
      </c>
      <c r="G89" s="41">
        <f t="shared" si="47"/>
        <v>595858</v>
      </c>
      <c r="H89" s="41">
        <f t="shared" si="48"/>
        <v>445519.4</v>
      </c>
      <c r="I89" s="41">
        <f t="shared" si="49"/>
        <v>816858.1</v>
      </c>
      <c r="K89" s="43" t="s">
        <v>30</v>
      </c>
      <c r="L89" s="124">
        <f t="shared" ref="L89:N89" si="80">(L54+L69+L39+L24+L9)/5</f>
        <v>440869.7</v>
      </c>
      <c r="M89" s="124">
        <f t="shared" si="80"/>
        <v>243118.8</v>
      </c>
      <c r="N89" s="124">
        <f t="shared" si="80"/>
        <v>389724.8</v>
      </c>
      <c r="P89" s="43" t="s">
        <v>30</v>
      </c>
      <c r="Q89" s="41">
        <f t="shared" ref="Q89:S89" si="81">(+Q54+AA54+AF54+AK54+AP54+AU54+AZ54+BE54+BJ54+BO54+BT54+Q69+AA69+AF69+AK69+AP69+AU69+AZ69+BE69+BJ69+BO69+BT69+Q39+V39+AA39+AF39+AK39+AP39+AU39+AZ39+BE39+BJ39+BO39+BT39+V54+V69+Q24+V24+AA24+AF24+AK24+AP24+AU24+AZ24+BE24+BJ24+BO24+BT24+Q9+V9+AA9+AF9+AK9+AP9+AU9+AZ9+BE9+BJ9+BO9+BT9)/5</f>
        <v>34270.619999999995</v>
      </c>
      <c r="R89" s="41">
        <f t="shared" si="81"/>
        <v>30889.860000000004</v>
      </c>
      <c r="S89" s="41">
        <f t="shared" si="81"/>
        <v>83938.66</v>
      </c>
      <c r="U89" s="43" t="s">
        <v>30</v>
      </c>
      <c r="V89" s="41">
        <f t="shared" ref="V89:X89" si="82">(BY54+CD54+CI54+CN54+BY69+CD69+CI69+CN69+BY39+CD39+CI39+CN39+BY24+CD24+CI24+CN24+BY9+CD9+CI9+CN9)/5</f>
        <v>39818.800000000003</v>
      </c>
      <c r="W89" s="41">
        <f t="shared" si="82"/>
        <v>26890.6</v>
      </c>
      <c r="X89" s="41">
        <f t="shared" si="82"/>
        <v>77506.600000000006</v>
      </c>
      <c r="Y89" s="6"/>
      <c r="Z89" s="43" t="s">
        <v>30</v>
      </c>
      <c r="AA89" s="41">
        <f t="shared" ref="AA89:AC89" si="83">(DH24+DH39+DH54+DM24+DM39+DM54+DR24+DR39+DR54+DW24+DW39+DW54+EB24+EB39+EB54+EG24+EG39+EG54+EL24+EL39+EL54+EQ24+EQ39+EQ54+EV24+EV39+EV54+FA24+FA39+FA54+FF24+FF39+FF54+FK24+FK39+FK54+DH9+DM9+DR9+DW9+EB9+EG9+EL9+EQ9+EV9+FA9+FF9+FK9)/4</f>
        <v>110494.75</v>
      </c>
      <c r="AB89" s="41">
        <f t="shared" si="83"/>
        <v>78431.75</v>
      </c>
      <c r="AC89" s="41">
        <f t="shared" si="83"/>
        <v>169213.75</v>
      </c>
      <c r="AE89" s="43" t="s">
        <v>30</v>
      </c>
      <c r="AF89" s="41">
        <f t="shared" ref="AF89:AH89" si="84">(FP24+FU24+FZ24+FP9+FU9+FZ9)/2</f>
        <v>147275</v>
      </c>
      <c r="AG89" s="41">
        <f t="shared" si="84"/>
        <v>73069</v>
      </c>
      <c r="AH89" s="41">
        <f t="shared" si="84"/>
        <v>130871</v>
      </c>
    </row>
    <row r="90" spans="1:34" ht="15">
      <c r="A90" s="43" t="s">
        <v>31</v>
      </c>
      <c r="B90" s="121">
        <f t="shared" ref="B90:D90" si="85">(B55+B70+B40+B25+B10)/5</f>
        <v>271868</v>
      </c>
      <c r="C90" s="121">
        <f t="shared" si="85"/>
        <v>179478</v>
      </c>
      <c r="D90" s="121">
        <f t="shared" si="85"/>
        <v>288573.59999999998</v>
      </c>
      <c r="F90" s="43" t="s">
        <v>31</v>
      </c>
      <c r="G90" s="41">
        <f t="shared" si="47"/>
        <v>737838.3</v>
      </c>
      <c r="H90" s="41">
        <f t="shared" si="48"/>
        <v>544175.15</v>
      </c>
      <c r="I90" s="41">
        <f t="shared" si="49"/>
        <v>919478.35</v>
      </c>
      <c r="K90" s="43" t="s">
        <v>31</v>
      </c>
      <c r="L90" s="124">
        <f t="shared" ref="L90:N90" si="86">(L55+L70+L40+L25+L10)/5</f>
        <v>504949.7</v>
      </c>
      <c r="M90" s="124">
        <f t="shared" si="86"/>
        <v>279701.59999999998</v>
      </c>
      <c r="N90" s="124">
        <f t="shared" si="86"/>
        <v>425038.6</v>
      </c>
      <c r="P90" s="43" t="s">
        <v>31</v>
      </c>
      <c r="Q90" s="41">
        <f t="shared" ref="Q90:S90" si="87">(+Q55+AA55+AF55+AK55+AP55+AU55+AZ55+BE55+BJ55+BO55+BT55+Q70+AA70+AF70+AK70+AP70+AU70+AZ70+BE70+BJ70+BO70+BT70+Q40+V40+AA40+AF40+AK40+AP40+AU40+AZ40+BE40+BJ40+BO40+BT40+V55+V70+Q25+V25+AA25+AF25+AK25+AP25+AU25+AZ25+BE25+BJ25+BO25+BT25+Q10+V10+AA10+AF10+AK10+AP10+AU10+AZ10+BE10+BJ10+BO10+BT10)/5</f>
        <v>40805.58</v>
      </c>
      <c r="R90" s="41">
        <f t="shared" si="87"/>
        <v>35409.26</v>
      </c>
      <c r="S90" s="41">
        <f t="shared" si="87"/>
        <v>92497.16</v>
      </c>
      <c r="U90" s="43" t="s">
        <v>31</v>
      </c>
      <c r="V90" s="41">
        <f t="shared" ref="V90:X90" si="88">(BY55+CD55+CI55+CN55+BY70+CD70+CI70+CN70+BY40+CD40+CI40+CN40+BY25+CD25+CI25+CN25+BY10+CD10+CI10+CN10)/5</f>
        <v>51884.800000000003</v>
      </c>
      <c r="W90" s="41">
        <f t="shared" si="88"/>
        <v>33202.800000000003</v>
      </c>
      <c r="X90" s="41">
        <f t="shared" si="88"/>
        <v>87538.8</v>
      </c>
      <c r="Y90" s="6"/>
      <c r="Z90" s="43" t="s">
        <v>31</v>
      </c>
      <c r="AA90" s="41">
        <f t="shared" ref="AA90:AC90" si="89">(DH25+DH40+DH55+DM25+DM40+DM55+DR25+DR40+DR55+DW25+DW40+DW55+EB25+EB40+EB55+EG25+EG40+EG55+EL25+EL40+EL55+EQ25+EQ40+EQ55+EV25+EV40+EV55+FA25+FA40+FA55+FF25+FF40+FF55+FK25+FK40+FK55+DH10+DM10+DR10+DW10+EB10+EG10+EL10+EQ10+EV10+FA10+FF10+FK10)/4</f>
        <v>125495</v>
      </c>
      <c r="AB90" s="41">
        <f t="shared" si="89"/>
        <v>87597</v>
      </c>
      <c r="AC90" s="41">
        <f t="shared" si="89"/>
        <v>180262.5</v>
      </c>
      <c r="AE90" s="43" t="s">
        <v>31</v>
      </c>
      <c r="AF90" s="41">
        <f t="shared" ref="AF90:AH90" si="90">(FP25+FU25+FZ25+FP10+FU10+FZ10)/2</f>
        <v>159111.5</v>
      </c>
      <c r="AG90" s="41">
        <f t="shared" si="90"/>
        <v>76185</v>
      </c>
      <c r="AH90" s="41">
        <f t="shared" si="90"/>
        <v>141393</v>
      </c>
    </row>
    <row r="91" spans="1:34" ht="15">
      <c r="A91" s="43" t="s">
        <v>32</v>
      </c>
      <c r="B91" s="121">
        <f t="shared" ref="B91:D91" si="91">(B56+B71+B41+B26+B11)/5</f>
        <v>246001.8</v>
      </c>
      <c r="C91" s="121">
        <f t="shared" si="91"/>
        <v>159389.6</v>
      </c>
      <c r="D91" s="121">
        <f t="shared" si="91"/>
        <v>278614.2</v>
      </c>
      <c r="F91" s="43" t="s">
        <v>32</v>
      </c>
      <c r="G91" s="41">
        <f t="shared" si="47"/>
        <v>608458.65</v>
      </c>
      <c r="H91" s="41">
        <f t="shared" si="48"/>
        <v>471802.95</v>
      </c>
      <c r="I91" s="41">
        <f t="shared" si="49"/>
        <v>857399.9</v>
      </c>
      <c r="K91" s="43" t="s">
        <v>32</v>
      </c>
      <c r="L91" s="124">
        <f t="shared" ref="L91:N91" si="92">(L56+L71+L41+L26+L11)/5</f>
        <v>477230.2</v>
      </c>
      <c r="M91" s="124">
        <f t="shared" si="92"/>
        <v>261804</v>
      </c>
      <c r="N91" s="124">
        <f t="shared" si="92"/>
        <v>436371.8</v>
      </c>
      <c r="P91" s="43" t="s">
        <v>32</v>
      </c>
      <c r="Q91" s="41">
        <f t="shared" ref="Q91:S91" si="93">(+Q56+AA56+AF56+AK56+AP56+AU56+AZ56+BE56+BJ56+BO56+BT56+Q71+AA71+AF71+AK71+AP71+AU71+AZ71+BE71+BJ71+BO71+BT71+Q41+V41+AA41+AF41+AK41+AP41+AU41+AZ41+BE41+BJ41+BO41+BT41+V56+V71+Q26+V26+AA26+AF26+AK26+AP26+AU26+AZ26+BE26+BJ26+BO26+BT26+Q11+V11+AA11+AF11+AK11+AP11+AU11+AZ11+BE11+BJ11+BO11+BT11)/5</f>
        <v>33273.24</v>
      </c>
      <c r="R91" s="41">
        <f t="shared" si="93"/>
        <v>34118.080000000002</v>
      </c>
      <c r="S91" s="41">
        <f t="shared" si="93"/>
        <v>90471.98</v>
      </c>
      <c r="U91" s="43" t="s">
        <v>32</v>
      </c>
      <c r="V91" s="41">
        <f t="shared" ref="V91:X91" si="94">(BY56+CD56+CI56+CN56+BY71+CD71+CI71+CN71+BY41+CD41+CI41+CN41+BY26+CD26+CI26+CN26+BY11+CD11+CI11+CN11)/5</f>
        <v>46052.4</v>
      </c>
      <c r="W91" s="41">
        <f t="shared" si="94"/>
        <v>30006</v>
      </c>
      <c r="X91" s="41">
        <f t="shared" si="94"/>
        <v>85669</v>
      </c>
      <c r="Y91" s="6"/>
      <c r="Z91" s="43" t="s">
        <v>32</v>
      </c>
      <c r="AA91" s="41">
        <f t="shared" ref="AA91:AC91" si="95">(DH26+DH41+DH56+DM26+DM41+DM56+DR26+DR41+DR56+DW26+DW41+DW56+EB26+EB41+EB56+EG26+EG41+EG56+EL26+EL41+EL56+EQ26+EQ41+EQ56+EV26+EV41+EV56+FA26+FA41+FA56+FF26+FF41+FF56+FK26+FK41+FK56+DH11+DM11+DR11+DW11+EB11+EG11+EL11+EQ11+EV11+FA11+FF11+FK11)/4</f>
        <v>117740.5</v>
      </c>
      <c r="AB91" s="41">
        <f t="shared" si="95"/>
        <v>81781</v>
      </c>
      <c r="AC91" s="41">
        <f t="shared" si="95"/>
        <v>177633.5</v>
      </c>
      <c r="AE91" s="43" t="s">
        <v>32</v>
      </c>
      <c r="AF91" s="41">
        <f t="shared" ref="AF91:AH91" si="96">(FP26+FU26+FZ26+FP11+FU11+FZ11)/2</f>
        <v>142837.5</v>
      </c>
      <c r="AG91" s="41">
        <f t="shared" si="96"/>
        <v>72358.5</v>
      </c>
      <c r="AH91" s="41">
        <f t="shared" si="96"/>
        <v>130671.5</v>
      </c>
    </row>
    <row r="92" spans="1:34" ht="15">
      <c r="A92" s="43" t="s">
        <v>33</v>
      </c>
      <c r="B92" s="121">
        <f t="shared" ref="B92:D92" si="97">(B57+B72+B42+B27+B12)/5</f>
        <v>214037.4</v>
      </c>
      <c r="C92" s="121">
        <f t="shared" si="97"/>
        <v>148740.20000000001</v>
      </c>
      <c r="D92" s="121">
        <f t="shared" si="97"/>
        <v>240485.2</v>
      </c>
      <c r="F92" s="43" t="s">
        <v>33</v>
      </c>
      <c r="G92" s="41">
        <f t="shared" si="47"/>
        <v>550515.75</v>
      </c>
      <c r="H92" s="41">
        <f t="shared" si="48"/>
        <v>434207.6</v>
      </c>
      <c r="I92" s="41">
        <f t="shared" si="49"/>
        <v>753071.25</v>
      </c>
      <c r="K92" s="43" t="s">
        <v>33</v>
      </c>
      <c r="L92" s="124">
        <f t="shared" ref="L92:N92" si="98">(L57+L72+L42+L27+L12)/5</f>
        <v>409727.4</v>
      </c>
      <c r="M92" s="124">
        <f t="shared" si="98"/>
        <v>242101.1</v>
      </c>
      <c r="N92" s="124">
        <f t="shared" si="98"/>
        <v>369527.1</v>
      </c>
      <c r="P92" s="43" t="s">
        <v>33</v>
      </c>
      <c r="Q92" s="41">
        <f t="shared" ref="Q92:S92" si="99">(+Q57+AA57+AF57+AK57+AP57+AU57+AZ57+BE57+BJ57+BO57+BT57+Q72+AA72+AF72+AK72+AP72+AU72+AZ72+BE72+BJ72+BO72+BT72+Q42+V42+AA42+AF42+AK42+AP42+AU42+AZ42+BE42+BJ42+BO42+BT42+V57+V72+Q27+V27+AA27+AF27+AK27+AP27+AU27+AZ27+BE27+BJ27+BO27+BT27+Q12+V12+AA12+AF12+AK12+AP12+AU12+AZ12+BE12+BJ12+BO12+BT12)/5</f>
        <v>25489.919999999998</v>
      </c>
      <c r="R92" s="41">
        <f t="shared" si="99"/>
        <v>30948.719999999994</v>
      </c>
      <c r="S92" s="41">
        <f t="shared" si="99"/>
        <v>69416.360000000015</v>
      </c>
      <c r="U92" s="43" t="s">
        <v>33</v>
      </c>
      <c r="V92" s="41">
        <f t="shared" ref="V92:X92" si="100">(BY57+CD57+CI57+CN57+BY72+CD72+CI72+CN72+BY42+CD42+CI42+CN42+BY27+CD27+CI27+CN27+BY12+CD12+CI12+CN12)/5</f>
        <v>32345.8</v>
      </c>
      <c r="W92" s="41">
        <f t="shared" si="100"/>
        <v>28774.6</v>
      </c>
      <c r="X92" s="41">
        <f t="shared" si="100"/>
        <v>77711.399999999994</v>
      </c>
      <c r="Y92" s="6"/>
      <c r="Z92" s="43" t="s">
        <v>33</v>
      </c>
      <c r="AA92" s="41">
        <f>(DH27+DH42+DH57+DM27+DM42+DM57+DR27+DR42+DR57+DW27+DW42+DW57+EB27+EB42+EB57+EG27+EG42+EG57+EL27+EL42+EL57+EQ27+EQ42+EQ57+EV27+EV42+EV57+FA27+FA42+FA57+FF27+FF42+FF57+FK27+FK42+FK57+DH12+DM12+DR12+DW12+EB12+EG12+EL12+EQ12+EV12+FA12+FF12+FK12)/3</f>
        <v>100931.33333333333</v>
      </c>
      <c r="AB92" s="41">
        <f t="shared" ref="AB92:AC92" si="101">(DI27+DI42+DI57+DN27+DN42+DN57+DS27+DS42+DS57+DX27+DX42+DX57+EC27+EC42+EC57+EH27+EH42+EH57+EM27+EM42+EM57+ER27+ER42+ER57+EW27+EW42+EW57+FB27+FB42+FB57+FG27+FG42+FG57+FL27+FL42+FL57+DI12+DN12+DS12+DX12+EC12+EH12+EM12+ER12+EW12+FB12+FG12+FL12)/3</f>
        <v>79168</v>
      </c>
      <c r="AC92" s="41">
        <f t="shared" si="101"/>
        <v>155542.66666666666</v>
      </c>
      <c r="AE92" s="43" t="s">
        <v>33</v>
      </c>
      <c r="AF92" s="41">
        <f t="shared" ref="AF92:AH92" si="102">(FP27+FU27+FZ27+FP12+FU12+FZ12)/2</f>
        <v>118753</v>
      </c>
      <c r="AG92" s="41">
        <f t="shared" si="102"/>
        <v>65454</v>
      </c>
      <c r="AH92" s="41">
        <f t="shared" si="102"/>
        <v>106184.825</v>
      </c>
    </row>
    <row r="93" spans="1:34" ht="15">
      <c r="A93" s="43" t="s">
        <v>34</v>
      </c>
      <c r="B93" s="121">
        <f>(B58+B73+B43+B28)/4</f>
        <v>191878.25</v>
      </c>
      <c r="C93" s="121">
        <f t="shared" ref="C93:D93" si="103">(C58+C73+C43+C28)/4</f>
        <v>133251.75</v>
      </c>
      <c r="D93" s="121">
        <f t="shared" si="103"/>
        <v>231105</v>
      </c>
      <c r="F93" s="43" t="s">
        <v>34</v>
      </c>
      <c r="G93" s="41">
        <f t="shared" ref="G93:I95" si="104">(G73+G58+G43+G28+G13)/5+(CS58+CX58+DC58+CS43+CX43+DC43+CS28+CX28+DC28+CS13+CX13+DC13)/3</f>
        <v>490388.8</v>
      </c>
      <c r="H93" s="41">
        <f t="shared" si="104"/>
        <v>390105.73333333334</v>
      </c>
      <c r="I93" s="41">
        <f t="shared" si="104"/>
        <v>687786.46666666667</v>
      </c>
      <c r="K93" s="43" t="s">
        <v>34</v>
      </c>
      <c r="L93" s="124">
        <f>(L58+L73+L43+L28+L13)/4</f>
        <v>304865.5</v>
      </c>
      <c r="M93" s="124">
        <f t="shared" ref="M93:N93" si="105">(M58+M73+M43+M28+M13)/4</f>
        <v>189077.75</v>
      </c>
      <c r="N93" s="124">
        <f t="shared" si="105"/>
        <v>296760</v>
      </c>
      <c r="P93" s="43" t="s">
        <v>34</v>
      </c>
      <c r="Q93" s="41">
        <f t="shared" ref="Q93:S93" si="106">(+Q58+AA58+AF58+AK58+AP58+AU58+AZ58+BE58+BJ58+BO58+BT58+Q73+AA73+AF73+AK73+AP73+AU73+AZ73+BE73+BJ73+BO73+BT73+Q43+V43+AA43+AF43+AK43+AP43+AU43+AZ43+BE43+BJ43+BO43+BT43+V58+V73+Q28+V28+AA28+AF28+AK28+AP28+AU28+AZ28+BE28+BJ28+BO28+BT28+Q13+V13+AA13+AF13+AK13+AP13+AU13+AZ13+BE13+BJ13+BO13+BT13)/5</f>
        <v>29968.560000000005</v>
      </c>
      <c r="R93" s="41">
        <f t="shared" si="106"/>
        <v>37823.360000000001</v>
      </c>
      <c r="S93" s="41">
        <f t="shared" si="106"/>
        <v>76844.179999999993</v>
      </c>
      <c r="U93" s="43" t="s">
        <v>34</v>
      </c>
      <c r="V93" s="41">
        <f>(BY58+CD58+CI58+CN58+BY73+CD73+CI73+CN73+BY43+CD43+CI43+CN43+BY28+CD28+CI28+CN28+BY13+CD13+CI13+CN13)/4</f>
        <v>28792.5</v>
      </c>
      <c r="W93" s="41">
        <f t="shared" ref="W93:X93" si="107">(BZ58+CE58+CJ58+CO58+BZ73+CE73+CJ73+CO73+BZ43+CE43+CJ43+CO43+BZ28+CE28+CJ28+CO28+BZ13+CE13+CJ13+CO13)/4</f>
        <v>38689.75</v>
      </c>
      <c r="X93" s="41">
        <f t="shared" si="107"/>
        <v>101528.5</v>
      </c>
      <c r="Y93" s="6"/>
      <c r="Z93" s="43" t="s">
        <v>34</v>
      </c>
      <c r="AA93" s="41">
        <f t="shared" ref="AA93:AC93" si="108">(DH28+DH43+DH58+DM28+DM43+DM58+DR28+DR43+DR58+DW28+DW43+DW58+EB28+EB43+EB58+EG28+EG43+EG58+EL28+EL43+EL58+EQ28+EQ43+EQ58+EV28+EV43+EV58+FA28+FA43+FA58+FF28+FF43+FF58+FK28+FK43+FK58+DH13+DM13+DR13+DW13+EB13+EG13+EL13+EQ13+EV13+FA13+FF13+FK13)/3</f>
        <v>87980</v>
      </c>
      <c r="AB93" s="41">
        <f t="shared" si="108"/>
        <v>76939</v>
      </c>
      <c r="AC93" s="41">
        <f t="shared" si="108"/>
        <v>155257</v>
      </c>
      <c r="AE93" s="43" t="s">
        <v>34</v>
      </c>
      <c r="AF93" s="41">
        <f>(FP28+FU28+FZ28+FP13+FU13+FZ13)/1</f>
        <v>106774</v>
      </c>
      <c r="AG93" s="41">
        <f t="shared" ref="AG93:AH93" si="109">(FQ28+FV28+GA28+FQ13+FV13+GA13)/1</f>
        <v>53794</v>
      </c>
      <c r="AH93" s="41">
        <f t="shared" si="109"/>
        <v>111540</v>
      </c>
    </row>
    <row r="94" spans="1:34" ht="15">
      <c r="A94" s="43" t="s">
        <v>35</v>
      </c>
      <c r="B94" s="121">
        <f t="shared" ref="B94:D94" si="110">(B59+B74+B44+B29)/4</f>
        <v>165280.25</v>
      </c>
      <c r="C94" s="121">
        <f t="shared" si="110"/>
        <v>112600</v>
      </c>
      <c r="D94" s="121">
        <f t="shared" si="110"/>
        <v>211710.5</v>
      </c>
      <c r="F94" s="43" t="s">
        <v>35</v>
      </c>
      <c r="G94" s="41">
        <f t="shared" si="104"/>
        <v>365967.7886850927</v>
      </c>
      <c r="H94" s="41">
        <f t="shared" si="104"/>
        <v>314047.07090015721</v>
      </c>
      <c r="I94" s="41">
        <f t="shared" si="104"/>
        <v>465268.95205783553</v>
      </c>
      <c r="K94" s="43" t="s">
        <v>35</v>
      </c>
      <c r="L94" s="124">
        <f t="shared" ref="L94:N94" si="111">(L59+L74+L44+L29+L14)/4</f>
        <v>283302.625</v>
      </c>
      <c r="M94" s="124">
        <f t="shared" si="111"/>
        <v>166581.625</v>
      </c>
      <c r="N94" s="124">
        <f t="shared" si="111"/>
        <v>278193</v>
      </c>
      <c r="P94" s="43" t="s">
        <v>35</v>
      </c>
      <c r="Q94" s="41">
        <f t="shared" ref="Q94:S94" si="112">(+Q59+AA59+AF59+AK59+AP59+AU59+AZ59+BE59+BJ59+BO59+BT59+Q74+AA74+AF74+AK74+AP74+AU74+AZ74+BE74+BJ74+BO74+BT74+Q44+V44+AA44+AF44+AK44+AP44+AU44+AZ44+BE44+BJ44+BO44+BT44+V59+V74+Q29+V29+AA29+AF29+AK29+AP29+AU29+AZ29+BE29+BJ29+BO29+BT29+Q14+V14+AA14+AF14+AK14+AP14+AU14+AZ14+BE14+BJ14+BO14+BT14)/5</f>
        <v>40965.86</v>
      </c>
      <c r="R94" s="41">
        <f t="shared" si="112"/>
        <v>39186.079999999994</v>
      </c>
      <c r="S94" s="41">
        <f t="shared" si="112"/>
        <v>81821.559999999983</v>
      </c>
      <c r="U94" s="43" t="s">
        <v>35</v>
      </c>
      <c r="V94" s="41">
        <f t="shared" ref="V94:X94" si="113">(BY59+CD59+CI59+CN59+BY74+CD74+CI74+CN74+BY44+CD44+CI44+CN44+BY29+CD29+CI29+CN29+BY14+CD14+CI14+CN14)/4</f>
        <v>38381</v>
      </c>
      <c r="W94" s="41">
        <f t="shared" si="113"/>
        <v>39097.75</v>
      </c>
      <c r="X94" s="41">
        <f t="shared" si="113"/>
        <v>104874.25</v>
      </c>
      <c r="Y94" s="6"/>
      <c r="Z94" s="43" t="s">
        <v>35</v>
      </c>
      <c r="AA94" s="41">
        <f t="shared" ref="AA94:AC94" si="114">(DH29+DH44+DH59+DM29+DM44+DM59+DR29+DR44+DR59+DW29+DW44+DW59+EB29+EB44+EB59+EG29+EG44+EG59+EL29+EL44+EL59+EQ29+EQ44+EQ59+EV29+EV44+EV59+FA29+FA44+FA59+FF29+FF44+FF59+FK29+FK44+FK59+DH14+DM14+DR14+DW14+EB14+EG14+EL14+EQ14+EV14+FA14+FF14+FK14)/3</f>
        <v>88556.333333333328</v>
      </c>
      <c r="AB94" s="41">
        <f t="shared" si="114"/>
        <v>67950.333333333328</v>
      </c>
      <c r="AC94" s="41">
        <f t="shared" si="114"/>
        <v>149337.66666666666</v>
      </c>
      <c r="AE94" s="43" t="s">
        <v>35</v>
      </c>
      <c r="AF94" s="41">
        <f t="shared" ref="AF94:AH94" si="115">(FP29+FU29+FZ29+FP14+FU14+FZ14)/1</f>
        <v>92363</v>
      </c>
      <c r="AG94" s="41">
        <f t="shared" si="115"/>
        <v>50506</v>
      </c>
      <c r="AH94" s="41">
        <f t="shared" si="115"/>
        <v>111565</v>
      </c>
    </row>
    <row r="95" spans="1:34" ht="15">
      <c r="A95" s="43" t="s">
        <v>36</v>
      </c>
      <c r="B95" s="121">
        <f t="shared" ref="B95:D95" si="116">(B60+B75+B45+B30)/4</f>
        <v>143663.5</v>
      </c>
      <c r="C95" s="121">
        <f t="shared" si="116"/>
        <v>100384.5</v>
      </c>
      <c r="D95" s="121">
        <f t="shared" si="116"/>
        <v>213250.25</v>
      </c>
      <c r="F95" s="43" t="s">
        <v>36</v>
      </c>
      <c r="G95" s="41">
        <f t="shared" si="104"/>
        <v>369839.25311088859</v>
      </c>
      <c r="H95" s="41">
        <f t="shared" si="104"/>
        <v>252084.66586086218</v>
      </c>
      <c r="I95" s="41">
        <f t="shared" si="104"/>
        <v>495510.36656186066</v>
      </c>
      <c r="K95" s="43" t="s">
        <v>36</v>
      </c>
      <c r="L95" s="124">
        <f t="shared" ref="L95:N95" si="117">(L60+L75+L45+L30+L15)/4</f>
        <v>297270.125</v>
      </c>
      <c r="M95" s="124">
        <f t="shared" si="117"/>
        <v>168787.5</v>
      </c>
      <c r="N95" s="124">
        <f t="shared" si="117"/>
        <v>336954.25</v>
      </c>
      <c r="P95" s="43" t="s">
        <v>36</v>
      </c>
      <c r="Q95" s="41">
        <f t="shared" ref="Q95:S95" si="118">(+Q60+AA60+AF60+AK60+AP60+AU60+AZ60+BE60+BJ60+BO60+BT60+Q75+AA75+AF75+AK75+AP75+AU75+AZ75+BE75+BJ75+BO75+BT75+Q45+V45+AA45+AF45+AK45+AP45+AU45+AZ45+BE45+BJ45+BO45+BT45+V60+V75+Q30+V30+AA30+AF30+AK30+AP30+AU30+AZ30+BE30+BJ30+BO30+BT30+Q15+V15+AA15+AF15+AK15+AP15+AU15+AZ15+BE15+BJ15+BO15+BT15)/5</f>
        <v>41628.460000000006</v>
      </c>
      <c r="R95" s="41">
        <f t="shared" si="118"/>
        <v>37745.460000000006</v>
      </c>
      <c r="S95" s="41">
        <f t="shared" si="118"/>
        <v>81070.86</v>
      </c>
      <c r="U95" s="43" t="s">
        <v>36</v>
      </c>
      <c r="V95" s="41">
        <f t="shared" ref="V95:X95" si="119">(BY60+CD60+CI60+CN60+BY75+CD75+CI75+CN75+BY45+CD45+CI45+CN45+BY30+CD30+CI30+CN30+BY15+CD15+CI15+CN15)/4</f>
        <v>36000.5</v>
      </c>
      <c r="W95" s="41">
        <f t="shared" si="119"/>
        <v>36878.25</v>
      </c>
      <c r="X95" s="41">
        <f t="shared" si="119"/>
        <v>98294.25</v>
      </c>
      <c r="Y95" s="6"/>
      <c r="Z95" s="43" t="s">
        <v>36</v>
      </c>
      <c r="AA95" s="41">
        <f t="shared" ref="AA95:AC95" si="120">(DH30+DH45+DH60+DM30+DM45+DM60+DR30+DR45+DR60+DW30+DW45+DW60+EB30+EB45+EB60+EG30+EG45+EG60+EL30+EL45+EL60+EQ30+EQ45+EQ60+EV30+EV45+EV60+FA30+FA45+FA60+FF30+FF45+FF60+FK30+FK45+FK60+DH15+DM15+DR15+DW15+EB15+EG15+EL15+EQ15+EV15+FA15+FF15+FK15)/3</f>
        <v>79844.666666666672</v>
      </c>
      <c r="AB95" s="41">
        <f t="shared" si="120"/>
        <v>64957.666666666664</v>
      </c>
      <c r="AC95" s="41">
        <f t="shared" si="120"/>
        <v>155428.66666666666</v>
      </c>
      <c r="AE95" s="43" t="s">
        <v>36</v>
      </c>
      <c r="AF95" s="41">
        <f t="shared" ref="AF95:AH95" si="121">(FP30+FU30+FZ30+FP15+FU15+FZ15)/1</f>
        <v>75828</v>
      </c>
      <c r="AG95" s="41">
        <f t="shared" si="121"/>
        <v>49798</v>
      </c>
      <c r="AH95" s="41">
        <f t="shared" si="121"/>
        <v>124639</v>
      </c>
    </row>
    <row r="96" spans="1:34" ht="15">
      <c r="A96" s="147" t="s">
        <v>218</v>
      </c>
      <c r="B96" s="42">
        <f>SUM(B84:B95)</f>
        <v>2255919</v>
      </c>
      <c r="C96" s="42">
        <f>SUM(C84:C95)</f>
        <v>1532995.25</v>
      </c>
      <c r="D96" s="125">
        <f>SUM(D84:D95)</f>
        <v>2735564.9499999997</v>
      </c>
      <c r="F96" s="62" t="str">
        <f>A96</f>
        <v>Totale Previsione</v>
      </c>
      <c r="G96" s="42">
        <f>SUM(G84:G95)</f>
        <v>5994759.0917959809</v>
      </c>
      <c r="H96" s="42">
        <f t="shared" ref="H96:I96" si="122">SUM(H84:H95)</f>
        <v>4539542.7200943539</v>
      </c>
      <c r="I96" s="42">
        <f t="shared" si="122"/>
        <v>8138656.9352863636</v>
      </c>
      <c r="K96" s="62" t="str">
        <f>F96</f>
        <v>Totale Previsione</v>
      </c>
      <c r="L96" s="42">
        <f>SUM(L84:L95)</f>
        <v>4308291.05</v>
      </c>
      <c r="M96" s="42">
        <f t="shared" ref="M96:N96" si="123">SUM(M84:M95)</f>
        <v>2507945.0750000002</v>
      </c>
      <c r="N96" s="42">
        <f t="shared" si="123"/>
        <v>4162536.45</v>
      </c>
      <c r="P96" s="62" t="str">
        <f>K96</f>
        <v>Totale Previsione</v>
      </c>
      <c r="Q96" s="42">
        <f>SUM(Q84:Q95)</f>
        <v>447327.76689265535</v>
      </c>
      <c r="R96" s="42">
        <f t="shared" ref="R96:S96" si="124">SUM(R84:R95)</f>
        <v>455494.59258003772</v>
      </c>
      <c r="S96" s="42">
        <f t="shared" si="124"/>
        <v>1058057.3605273068</v>
      </c>
      <c r="U96" s="62" t="str">
        <f>P96</f>
        <v>Totale Previsione</v>
      </c>
      <c r="V96" s="42">
        <f>SUM(V84:V95)</f>
        <v>412400.8</v>
      </c>
      <c r="W96" s="42">
        <f t="shared" ref="W96:X96" si="125">SUM(W84:W95)</f>
        <v>383455.95</v>
      </c>
      <c r="X96" s="42">
        <f t="shared" si="125"/>
        <v>1059198.6000000001</v>
      </c>
      <c r="Y96" s="112"/>
      <c r="Z96" s="62" t="str">
        <f>U96</f>
        <v>Totale Previsione</v>
      </c>
      <c r="AA96" s="42">
        <f>SUM(AA84:AA95)</f>
        <v>1144589.5833333335</v>
      </c>
      <c r="AB96" s="42">
        <f t="shared" ref="AB96:AC96" si="126">SUM(AB84:AB95)</f>
        <v>882001.25</v>
      </c>
      <c r="AC96" s="42">
        <f t="shared" si="126"/>
        <v>1911988.0000000002</v>
      </c>
      <c r="AE96" s="62" t="str">
        <f>Z96</f>
        <v>Totale Previsione</v>
      </c>
      <c r="AF96" s="42">
        <f>SUM(AF84:AF95)</f>
        <v>1319342.5</v>
      </c>
      <c r="AG96" s="42">
        <f t="shared" ref="AG96:AH96" si="127">SUM(AG84:AG95)</f>
        <v>700291</v>
      </c>
      <c r="AH96" s="42">
        <f t="shared" si="127"/>
        <v>1421880.825</v>
      </c>
    </row>
    <row r="134" spans="3:13">
      <c r="C134" s="115"/>
      <c r="D134" s="115"/>
      <c r="E134" s="115"/>
      <c r="H134" s="115"/>
      <c r="I134" s="115"/>
      <c r="J134" s="115"/>
      <c r="M134" s="115"/>
    </row>
    <row r="136" spans="3:13">
      <c r="H136" s="178"/>
      <c r="I136" s="178"/>
    </row>
    <row r="152" spans="127:135">
      <c r="DW152" s="187"/>
      <c r="EE152" s="1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85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3</vt:i4>
      </vt:variant>
    </vt:vector>
  </HeadingPairs>
  <TitlesOfParts>
    <vt:vector size="11" baseType="lpstr">
      <vt:lpstr>Anagrafica sedi</vt:lpstr>
      <vt:lpstr>elem. compilazione capitolato</vt:lpstr>
      <vt:lpstr>Dettagli sede 18106</vt:lpstr>
      <vt:lpstr>Analisi 18106</vt:lpstr>
      <vt:lpstr>Dettagli sede POP</vt:lpstr>
      <vt:lpstr>Analisi POP</vt:lpstr>
      <vt:lpstr>Scheda Fornitori</vt:lpstr>
      <vt:lpstr>Sedi</vt:lpstr>
      <vt:lpstr>'Analisi 18106'!Area_stampa</vt:lpstr>
      <vt:lpstr>'Dettagli sede 18106'!Area_stampa</vt:lpstr>
      <vt:lpstr>'Dettagli sede POP'!Area_stampa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buypro</dc:title>
  <dc:creator>customer</dc:creator>
  <cp:lastModifiedBy>Hewlett-Packard Company</cp:lastModifiedBy>
  <cp:revision>5</cp:revision>
  <cp:lastPrinted>2012-09-07T21:02:39Z</cp:lastPrinted>
  <dcterms:created xsi:type="dcterms:W3CDTF">2012-05-06T07:03:23Z</dcterms:created>
  <dcterms:modified xsi:type="dcterms:W3CDTF">2019-05-17T13:21:11Z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